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activeTab="0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Print_Area" localSheetId="1">'Cronograma'!$A$1:$L$24</definedName>
  </definedNames>
  <calcPr fullCalcOnLoad="1"/>
</workbook>
</file>

<file path=xl/sharedStrings.xml><?xml version="1.0" encoding="utf-8"?>
<sst xmlns="http://schemas.openxmlformats.org/spreadsheetml/2006/main" count="143" uniqueCount="89">
  <si>
    <t>Ítem</t>
  </si>
  <si>
    <t>Descrição</t>
  </si>
  <si>
    <t>cj</t>
  </si>
  <si>
    <t>1º</t>
  </si>
  <si>
    <t>2º</t>
  </si>
  <si>
    <t>Total</t>
  </si>
  <si>
    <t>%</t>
  </si>
  <si>
    <t>Município - Caçapava do Sul - RS</t>
  </si>
  <si>
    <t>Serviços</t>
  </si>
  <si>
    <t>Preço Unitário</t>
  </si>
  <si>
    <t>Preço Total</t>
  </si>
  <si>
    <t>Total Acumulado</t>
  </si>
  <si>
    <t>Meses de Execução</t>
  </si>
  <si>
    <t>CRONOGRAMA FÍSICO FINANCEIRO</t>
  </si>
  <si>
    <t>ORÇAMENTO DE OBRAS PADRONIZADO</t>
  </si>
  <si>
    <t>Serviços Preliminares</t>
  </si>
  <si>
    <t xml:space="preserve"> </t>
  </si>
  <si>
    <t>R$</t>
  </si>
  <si>
    <t>Quant.</t>
  </si>
  <si>
    <t>Tatal da parcela:</t>
  </si>
  <si>
    <t>Código</t>
  </si>
  <si>
    <t>Rua João Farias de Oliveira Lima</t>
  </si>
  <si>
    <t>ACADEMIA DE SAÚDE AO AR LIVRE - BAIRRO FLORESTA</t>
  </si>
  <si>
    <t>Equipamentos para Ginástica</t>
  </si>
  <si>
    <t>LAL 03 Twisth Triplo</t>
  </si>
  <si>
    <t>LAL 62 Jogo de Barras ao ar livre</t>
  </si>
  <si>
    <t>LAL 15 Peitoral Duplo</t>
  </si>
  <si>
    <t>3º</t>
  </si>
  <si>
    <t>LAL 57 Banco simples de ferro</t>
  </si>
  <si>
    <t>Giovani Amestoy da Silva</t>
  </si>
  <si>
    <t>Prefeito Municipal</t>
  </si>
  <si>
    <t>Helmesona de O. Santana - engenheira civil</t>
  </si>
  <si>
    <t>CREA RS152843</t>
  </si>
  <si>
    <t>Cercamento em tela</t>
  </si>
  <si>
    <t>s/BDI</t>
  </si>
  <si>
    <t>c/BDI</t>
  </si>
  <si>
    <t>Composição</t>
  </si>
  <si>
    <t>001</t>
  </si>
  <si>
    <t>SINAPI</t>
  </si>
  <si>
    <t>PLACA DE OBRA EM CHAPA DE AÇO GALVANIZADO</t>
  </si>
  <si>
    <t>M2</t>
  </si>
  <si>
    <t>93358</t>
  </si>
  <si>
    <t>ESCAVAÇÃO MANUAL DE VALA COM PROFUNDIDADE MENOR OU IGUAL A 1,30 M. AF_02/2021</t>
  </si>
  <si>
    <t>M3</t>
  </si>
  <si>
    <t>SINAPI-I</t>
  </si>
  <si>
    <t>4948</t>
  </si>
  <si>
    <t>100758</t>
  </si>
  <si>
    <t>PINTURA COM TINTA ALQUÍDICA DE ACABAMENTO (ESMALTE SINTÉTICO ACETINADO) APLICADA A ROLO OU PINCEL SOBRE SUPERFÍCIES METÁLICAS (EXCETO PERFIL) EXECUTADO EM OBRA (02 DEMÃOS). AF_01/2020</t>
  </si>
  <si>
    <t>100722</t>
  </si>
  <si>
    <t>PINTURA COM TINTA ALQUÍDICA DE FUNDO (TIPO ZARCÃO) APLICADA A ROLO OU PINCEL SOBRE SUPERFÍCIES METÁLICAS (EXCETO PERFIL) EXECUTADO EM OBRA (POR DEMÃO). AF_01/2020</t>
  </si>
  <si>
    <t>LAL 08 Extensor Lombar duplo</t>
  </si>
  <si>
    <t>LAL 18 Abdominal Duplo</t>
  </si>
  <si>
    <t>LAL 35 Esquiador Triplo</t>
  </si>
  <si>
    <t>LAL 60 Bicicleta Tripla Cadeira</t>
  </si>
  <si>
    <t>SUBSTITUIR</t>
  </si>
  <si>
    <t>PINTURA</t>
  </si>
  <si>
    <t>SOLDA, OLEO, PARAFUSOS E PINTURA</t>
  </si>
  <si>
    <t>PINTURA, PARAFUSOS E OLEO</t>
  </si>
  <si>
    <t>LAL 54 Giro vertical com diagonal com volante</t>
  </si>
  <si>
    <t>PEDAIS, PARAFUSOS, OLEO E PINTURA</t>
  </si>
  <si>
    <t>PUXADOR, PARAFUSO, OLEO, PINTURA</t>
  </si>
  <si>
    <t>SUBSTITUIÇÃO PARCIAL</t>
  </si>
  <si>
    <t>DEF 03 Máquina Puxada Alta APADEF PNE</t>
  </si>
  <si>
    <t>DEF 07 Máquina Twist APADEF PNE</t>
  </si>
  <si>
    <t>DEF 11 Giro De Punho Triplo - PNE</t>
  </si>
  <si>
    <t>PINTURA, OLEO, PARAFUSOS, FIXAÇÃO CONCRETO</t>
  </si>
  <si>
    <t>Base de concreto p/fixação equipamentos, armado com tela soldada 5mm malha 10x10, fck 20MPa</t>
  </si>
  <si>
    <t>SUBSTITUIÇÃO PARCIAL  - REFERENCIA 17/02/2014</t>
  </si>
  <si>
    <t>REFORMA - REFERENCIA 17/02/2014</t>
  </si>
  <si>
    <t>COTAÇÃO</t>
  </si>
  <si>
    <t>SINAPI - REFERÊNCIA 05-2022</t>
  </si>
  <si>
    <t>98522</t>
  </si>
  <si>
    <t>M</t>
  </si>
  <si>
    <t>Pintura do portão</t>
  </si>
  <si>
    <t>Unid</t>
  </si>
  <si>
    <t>PORTAO DE ABRIR / GIRO, EM GRADIL DE METALON REDONDO DE 3/4"  VERTICAL, COM REQUADRO, ACABAMENTO NATURAL - COMPLETO (1,20x2,20m)</t>
  </si>
  <si>
    <t>ALAMBRADO EM MOURÕES DE CONCRETO, COM TELA DE ARAME GALVANIZADO (INCLUSIVE MURETA EM CONCRETO). AF_05/2018 (H=2,20m)</t>
  </si>
  <si>
    <t>Iluminação</t>
  </si>
  <si>
    <t>93128</t>
  </si>
  <si>
    <t>PONTO DE ILUMINAÇÃO RESIDENCIAL INCLUINDO INTERRUPTOR SIMPLES, CAIXA ELÉTRICA, ELETRODUTO, CABO, RASGO, QUEBRA E CHUMBAMENTO (EXCLUINDO LUMINÁRIA E LÂMPADA). AF_01/2016</t>
  </si>
  <si>
    <t>UN</t>
  </si>
  <si>
    <t>101666</t>
  </si>
  <si>
    <t>REFLETOR RETANGULAR FECHADO, COM LÂMPADA VAPOR METÁLICO 400 W - FORNECIMENTO E INSTALAÇÃO. AF_08/2020</t>
  </si>
  <si>
    <t>Caçapava do Sul - RS, 11 de julho de 2022</t>
  </si>
  <si>
    <t>TOTAL GERAL DO ORÇAMENTO</t>
  </si>
  <si>
    <t>BDI 15% FORNECIMENTO - BDI 25% SERVIÇOS</t>
  </si>
  <si>
    <r>
      <t>LAL 30 Placa Externa (</t>
    </r>
    <r>
      <rPr>
        <sz val="10"/>
        <rFont val="Arial Narrow"/>
        <family val="2"/>
      </rPr>
      <t>aparelhos musculação</t>
    </r>
    <r>
      <rPr>
        <sz val="10"/>
        <rFont val="Arial"/>
        <family val="2"/>
      </rPr>
      <t>) (2x1m)</t>
    </r>
  </si>
  <si>
    <r>
      <t>LAL 31 Placa Externa (</t>
    </r>
    <r>
      <rPr>
        <sz val="10"/>
        <rFont val="Arial Narrow"/>
        <family val="2"/>
      </rPr>
      <t>exercício p/alongamento</t>
    </r>
    <r>
      <rPr>
        <sz val="10"/>
        <rFont val="Arial"/>
        <family val="2"/>
      </rPr>
      <t>) (2x1)</t>
    </r>
  </si>
  <si>
    <t>MUL 2 Lixeira Dupla Aço 30L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</si>
</sst>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0.0000"/>
    <numFmt numFmtId="180" formatCode="0.000"/>
    <numFmt numFmtId="181" formatCode="_(* #,##0.0_);_(* \(#,##0.0\);_(* &quot;-&quot;?_);_(@_)"/>
    <numFmt numFmtId="182" formatCode="_(* #,##0.000_);_(* \(#,##0.000\);_(* &quot;-&quot;??_);_(@_)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10" xfId="60" applyFont="1" applyBorder="1" applyAlignment="1">
      <alignment/>
    </xf>
    <xf numFmtId="178" fontId="0" fillId="0" borderId="0" xfId="60" applyNumberFormat="1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71" fontId="0" fillId="0" borderId="0" xfId="60" applyFont="1" applyBorder="1" applyAlignment="1">
      <alignment/>
    </xf>
    <xf numFmtId="0" fontId="5" fillId="0" borderId="10" xfId="0" applyFont="1" applyBorder="1" applyAlignment="1">
      <alignment/>
    </xf>
    <xf numFmtId="171" fontId="5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60" applyFont="1" applyBorder="1" applyAlignment="1">
      <alignment/>
    </xf>
    <xf numFmtId="0" fontId="0" fillId="0" borderId="0" xfId="0" applyFont="1" applyAlignment="1">
      <alignment/>
    </xf>
    <xf numFmtId="171" fontId="0" fillId="0" borderId="11" xfId="6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171" fontId="6" fillId="33" borderId="16" xfId="0" applyNumberFormat="1" applyFont="1" applyFill="1" applyBorder="1" applyAlignment="1">
      <alignment/>
    </xf>
    <xf numFmtId="171" fontId="6" fillId="33" borderId="17" xfId="0" applyNumberFormat="1" applyFont="1" applyFill="1" applyBorder="1" applyAlignment="1">
      <alignment horizontal="center"/>
    </xf>
    <xf numFmtId="178" fontId="4" fillId="33" borderId="18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171" fontId="6" fillId="33" borderId="20" xfId="60" applyFont="1" applyFill="1" applyBorder="1" applyAlignment="1">
      <alignment/>
    </xf>
    <xf numFmtId="171" fontId="4" fillId="0" borderId="20" xfId="0" applyNumberFormat="1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171" fontId="4" fillId="0" borderId="10" xfId="60" applyFont="1" applyBorder="1" applyAlignment="1">
      <alignment/>
    </xf>
    <xf numFmtId="171" fontId="6" fillId="33" borderId="2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71" fontId="0" fillId="0" borderId="10" xfId="60" applyFont="1" applyBorder="1" applyAlignment="1">
      <alignment horizontal="right"/>
    </xf>
    <xf numFmtId="171" fontId="0" fillId="0" borderId="0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5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171" fontId="0" fillId="0" borderId="10" xfId="60" applyFont="1" applyFill="1" applyBorder="1" applyAlignment="1">
      <alignment/>
    </xf>
    <xf numFmtId="171" fontId="0" fillId="34" borderId="11" xfId="60" applyFont="1" applyFill="1" applyBorder="1" applyAlignment="1">
      <alignment/>
    </xf>
    <xf numFmtId="9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171" fontId="0" fillId="34" borderId="10" xfId="60" applyFont="1" applyFill="1" applyBorder="1" applyAlignment="1">
      <alignment/>
    </xf>
    <xf numFmtId="171" fontId="0" fillId="34" borderId="10" xfId="60" applyFont="1" applyFill="1" applyBorder="1" applyAlignment="1">
      <alignment horizontal="right"/>
    </xf>
    <xf numFmtId="171" fontId="0" fillId="34" borderId="10" xfId="6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er&#234;ncia%20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showGridLines="0" tabSelected="1" zoomScalePageLayoutView="0" workbookViewId="0" topLeftCell="A19">
      <selection activeCell="L35" sqref="L35"/>
    </sheetView>
  </sheetViews>
  <sheetFormatPr defaultColWidth="9.140625" defaultRowHeight="12.75"/>
  <cols>
    <col min="1" max="1" width="8.8515625" style="0" customWidth="1"/>
    <col min="2" max="2" width="6.140625" style="0" bestFit="1" customWidth="1"/>
    <col min="3" max="3" width="60.8515625" style="0" customWidth="1"/>
    <col min="4" max="4" width="7.7109375" style="0" customWidth="1"/>
    <col min="5" max="5" width="9.28125" style="0" customWidth="1"/>
    <col min="6" max="6" width="10.57421875" style="0" customWidth="1"/>
    <col min="7" max="7" width="10.28125" style="0" customWidth="1"/>
    <col min="8" max="8" width="14.7109375" style="0" customWidth="1"/>
    <col min="9" max="9" width="10.28125" style="0" hidden="1" customWidth="1"/>
    <col min="10" max="10" width="0" style="0" hidden="1" customWidth="1"/>
  </cols>
  <sheetData>
    <row r="1" ht="73.5" customHeight="1"/>
    <row r="2" spans="1:8" ht="12.75">
      <c r="A2" s="73" t="s">
        <v>22</v>
      </c>
      <c r="B2" s="74"/>
      <c r="C2" s="74"/>
      <c r="D2" s="74"/>
      <c r="E2" s="74"/>
      <c r="F2" s="74"/>
      <c r="G2" s="74"/>
      <c r="H2" s="75"/>
    </row>
    <row r="3" spans="1:6" ht="12.75">
      <c r="A3" t="s">
        <v>7</v>
      </c>
      <c r="F3" t="s">
        <v>21</v>
      </c>
    </row>
    <row r="4" ht="13.5" thickBot="1"/>
    <row r="5" spans="1:8" ht="13.5" thickBot="1">
      <c r="A5" s="76" t="s">
        <v>14</v>
      </c>
      <c r="B5" s="77"/>
      <c r="C5" s="77"/>
      <c r="D5" s="77"/>
      <c r="E5" s="77"/>
      <c r="F5" s="77"/>
      <c r="G5" s="77"/>
      <c r="H5" s="78"/>
    </row>
    <row r="7" spans="1:8" ht="12.75">
      <c r="A7" s="84" t="s">
        <v>0</v>
      </c>
      <c r="B7" s="86" t="s">
        <v>20</v>
      </c>
      <c r="C7" s="80" t="s">
        <v>8</v>
      </c>
      <c r="D7" s="82" t="s">
        <v>74</v>
      </c>
      <c r="E7" s="82" t="s">
        <v>18</v>
      </c>
      <c r="F7" s="79" t="s">
        <v>9</v>
      </c>
      <c r="G7" s="79"/>
      <c r="H7" s="82" t="s">
        <v>10</v>
      </c>
    </row>
    <row r="8" spans="1:8" ht="12.75">
      <c r="A8" s="85"/>
      <c r="B8" s="87"/>
      <c r="C8" s="81"/>
      <c r="D8" s="83"/>
      <c r="E8" s="83"/>
      <c r="F8" s="18" t="s">
        <v>34</v>
      </c>
      <c r="G8" s="18" t="s">
        <v>35</v>
      </c>
      <c r="H8" s="83"/>
    </row>
    <row r="10" spans="1:3" ht="12.75">
      <c r="A10" s="6">
        <v>1</v>
      </c>
      <c r="B10" s="6"/>
      <c r="C10" s="1" t="s">
        <v>15</v>
      </c>
    </row>
    <row r="11" spans="1:8" ht="12.75">
      <c r="A11" s="41" t="s">
        <v>36</v>
      </c>
      <c r="B11" s="68" t="s">
        <v>37</v>
      </c>
      <c r="C11" s="11" t="s">
        <v>39</v>
      </c>
      <c r="D11" s="12" t="s">
        <v>40</v>
      </c>
      <c r="E11" s="36">
        <v>2.5</v>
      </c>
      <c r="F11" s="36">
        <v>366.11</v>
      </c>
      <c r="G11" s="36">
        <f>ROUND((F11*1.25),2)</f>
        <v>457.64</v>
      </c>
      <c r="H11" s="2">
        <f>E11*G11</f>
        <v>1144.1</v>
      </c>
    </row>
    <row r="12" spans="2:7" ht="12.75">
      <c r="B12" s="69"/>
      <c r="C12" s="14"/>
      <c r="D12" s="14"/>
      <c r="E12" s="14"/>
      <c r="F12" s="14"/>
      <c r="G12" s="14"/>
    </row>
    <row r="13" spans="1:8" ht="12.75">
      <c r="A13" s="6">
        <v>2</v>
      </c>
      <c r="B13" s="70"/>
      <c r="C13" s="1" t="s">
        <v>33</v>
      </c>
      <c r="D13" s="14"/>
      <c r="E13" s="14"/>
      <c r="F13" s="14"/>
      <c r="G13" s="14"/>
      <c r="H13" s="7"/>
    </row>
    <row r="14" spans="1:8" ht="25.5">
      <c r="A14" s="41" t="s">
        <v>38</v>
      </c>
      <c r="B14" s="71" t="s">
        <v>41</v>
      </c>
      <c r="C14" s="57" t="s">
        <v>42</v>
      </c>
      <c r="D14" s="12" t="s">
        <v>43</v>
      </c>
      <c r="E14" s="13">
        <f>(16+25.25+16+11.95)*0.3*0.5</f>
        <v>10.38</v>
      </c>
      <c r="F14" s="15">
        <v>74.53</v>
      </c>
      <c r="G14" s="36">
        <f>ROUND((F14*1.25),2)</f>
        <v>93.16</v>
      </c>
      <c r="H14" s="2">
        <f>E14*G14</f>
        <v>967.0008</v>
      </c>
    </row>
    <row r="15" spans="1:8" ht="38.25">
      <c r="A15" s="41" t="s">
        <v>38</v>
      </c>
      <c r="B15" s="71" t="s">
        <v>71</v>
      </c>
      <c r="C15" s="57" t="s">
        <v>76</v>
      </c>
      <c r="D15" s="12" t="s">
        <v>72</v>
      </c>
      <c r="E15" s="36">
        <f>(16+25.25+16+11.95)</f>
        <v>69.2</v>
      </c>
      <c r="F15" s="36">
        <v>130.85</v>
      </c>
      <c r="G15" s="36">
        <f>ROUND((F15*1.25),2)</f>
        <v>163.56</v>
      </c>
      <c r="H15" s="2">
        <f>E15*G15</f>
        <v>11318.352</v>
      </c>
    </row>
    <row r="16" spans="1:8" ht="38.25">
      <c r="A16" s="41" t="s">
        <v>44</v>
      </c>
      <c r="B16" s="71" t="s">
        <v>45</v>
      </c>
      <c r="C16" s="57" t="s">
        <v>75</v>
      </c>
      <c r="D16" s="12" t="s">
        <v>40</v>
      </c>
      <c r="E16" s="36">
        <f>1.2*2.2</f>
        <v>2.64</v>
      </c>
      <c r="F16" s="36">
        <v>502.5</v>
      </c>
      <c r="G16" s="36">
        <f>ROUND((F16*1.25),2)</f>
        <v>628.13</v>
      </c>
      <c r="H16" s="2">
        <f>E16*G16</f>
        <v>1658.2632</v>
      </c>
    </row>
    <row r="17" spans="2:8" ht="12.75">
      <c r="B17" s="69"/>
      <c r="C17" s="14"/>
      <c r="D17" s="14"/>
      <c r="E17" s="14"/>
      <c r="F17" s="14"/>
      <c r="G17" s="14"/>
      <c r="H17" s="7"/>
    </row>
    <row r="18" spans="1:8" ht="12.75">
      <c r="A18" s="6">
        <v>3</v>
      </c>
      <c r="B18" s="70"/>
      <c r="C18" s="1" t="s">
        <v>73</v>
      </c>
      <c r="D18" s="14"/>
      <c r="E18" s="14"/>
      <c r="F18" s="14"/>
      <c r="G18" s="14"/>
      <c r="H18" s="7"/>
    </row>
    <row r="19" spans="1:8" ht="51">
      <c r="A19" s="42" t="s">
        <v>38</v>
      </c>
      <c r="B19" s="71" t="s">
        <v>46</v>
      </c>
      <c r="C19" s="57" t="s">
        <v>47</v>
      </c>
      <c r="D19" s="12" t="s">
        <v>40</v>
      </c>
      <c r="E19" s="58">
        <f>2.64</f>
        <v>2.64</v>
      </c>
      <c r="F19" s="13">
        <v>42.09</v>
      </c>
      <c r="G19" s="36">
        <f>ROUND((F19*1.25),2)</f>
        <v>52.61</v>
      </c>
      <c r="H19" s="2">
        <f>E19*G19</f>
        <v>138.8904</v>
      </c>
    </row>
    <row r="20" spans="1:8" ht="51">
      <c r="A20" s="42" t="s">
        <v>38</v>
      </c>
      <c r="B20" s="71" t="s">
        <v>48</v>
      </c>
      <c r="C20" s="57" t="s">
        <v>49</v>
      </c>
      <c r="D20" s="12" t="s">
        <v>40</v>
      </c>
      <c r="E20" s="58">
        <f>2.64</f>
        <v>2.64</v>
      </c>
      <c r="F20" s="13">
        <v>20.53</v>
      </c>
      <c r="G20" s="36">
        <f>ROUND((F20*1.25),2)</f>
        <v>25.66</v>
      </c>
      <c r="H20" s="2">
        <f>E20*G20</f>
        <v>67.7424</v>
      </c>
    </row>
    <row r="21" spans="2:8" ht="12.75">
      <c r="B21" s="69"/>
      <c r="C21" s="14"/>
      <c r="D21" s="14"/>
      <c r="E21" s="14"/>
      <c r="F21" s="14"/>
      <c r="G21" s="14"/>
      <c r="H21" s="7"/>
    </row>
    <row r="22" spans="1:8" ht="12.75">
      <c r="A22" s="6">
        <v>4</v>
      </c>
      <c r="B22" s="70"/>
      <c r="C22" s="1" t="s">
        <v>77</v>
      </c>
      <c r="D22" s="14"/>
      <c r="E22" s="14"/>
      <c r="F22" s="14"/>
      <c r="G22" s="14"/>
      <c r="H22" s="7"/>
    </row>
    <row r="23" spans="1:8" ht="51">
      <c r="A23" s="61" t="s">
        <v>38</v>
      </c>
      <c r="B23" s="72" t="s">
        <v>78</v>
      </c>
      <c r="C23" s="62" t="s">
        <v>79</v>
      </c>
      <c r="D23" s="63" t="s">
        <v>80</v>
      </c>
      <c r="E23" s="64">
        <v>2</v>
      </c>
      <c r="F23" s="59">
        <v>138.85</v>
      </c>
      <c r="G23" s="36">
        <f>ROUND((F23*1.25),2)</f>
        <v>173.56</v>
      </c>
      <c r="H23" s="66">
        <f>E23*G23</f>
        <v>347.12</v>
      </c>
    </row>
    <row r="24" spans="1:9" ht="25.5">
      <c r="A24" s="61" t="s">
        <v>38</v>
      </c>
      <c r="B24" s="72" t="s">
        <v>81</v>
      </c>
      <c r="C24" s="62" t="s">
        <v>82</v>
      </c>
      <c r="D24" s="63" t="s">
        <v>80</v>
      </c>
      <c r="E24" s="64">
        <v>2</v>
      </c>
      <c r="F24" s="59">
        <v>529.21</v>
      </c>
      <c r="G24" s="36">
        <f>ROUND((F24*1.25),2)</f>
        <v>661.51</v>
      </c>
      <c r="H24" s="66">
        <f>E24*G24</f>
        <v>1323.02</v>
      </c>
      <c r="I24" s="60"/>
    </row>
    <row r="25" spans="2:8" ht="12.75">
      <c r="B25" s="69"/>
      <c r="C25" s="14"/>
      <c r="D25" s="14"/>
      <c r="E25" s="14"/>
      <c r="F25" s="14"/>
      <c r="G25" s="14"/>
      <c r="H25" s="7"/>
    </row>
    <row r="26" spans="1:8" ht="12.75">
      <c r="A26" s="6">
        <v>5</v>
      </c>
      <c r="B26" s="70"/>
      <c r="C26" s="1" t="s">
        <v>23</v>
      </c>
      <c r="D26" s="14"/>
      <c r="E26" s="14"/>
      <c r="F26" s="14"/>
      <c r="G26" s="14"/>
      <c r="H26" s="7"/>
    </row>
    <row r="27" spans="1:8" ht="25.5">
      <c r="A27" s="61" t="s">
        <v>38</v>
      </c>
      <c r="B27" s="72">
        <v>94996</v>
      </c>
      <c r="C27" s="62" t="s">
        <v>66</v>
      </c>
      <c r="D27" s="63" t="s">
        <v>43</v>
      </c>
      <c r="E27" s="64">
        <f>((0.5*0.5*0.1)*15)+((0.2*0.2*0.1)*2)</f>
        <v>0.383</v>
      </c>
      <c r="F27" s="59">
        <v>129.11</v>
      </c>
      <c r="G27" s="65">
        <f>ROUND((F27*1.15),2)</f>
        <v>148.48</v>
      </c>
      <c r="H27" s="66">
        <f aca="true" t="shared" si="0" ref="H27:H42">E27*G27</f>
        <v>56.867839999999994</v>
      </c>
    </row>
    <row r="28" spans="1:10" ht="12.75">
      <c r="A28" s="61" t="s">
        <v>69</v>
      </c>
      <c r="B28" s="72">
        <v>2022</v>
      </c>
      <c r="C28" s="67" t="s">
        <v>24</v>
      </c>
      <c r="D28" s="63" t="s">
        <v>2</v>
      </c>
      <c r="E28" s="64">
        <v>1</v>
      </c>
      <c r="F28" s="59">
        <f>4375.67</f>
        <v>4375.67</v>
      </c>
      <c r="G28" s="65">
        <f aca="true" t="shared" si="1" ref="G28:G42">ROUND((F28*1.15),2)</f>
        <v>5032.02</v>
      </c>
      <c r="H28" s="66">
        <f t="shared" si="0"/>
        <v>5032.02</v>
      </c>
      <c r="I28" s="60">
        <v>1</v>
      </c>
      <c r="J28" t="s">
        <v>54</v>
      </c>
    </row>
    <row r="29" spans="1:10" ht="12.75">
      <c r="A29" s="61" t="s">
        <v>69</v>
      </c>
      <c r="B29" s="72">
        <v>2022</v>
      </c>
      <c r="C29" s="67" t="s">
        <v>50</v>
      </c>
      <c r="D29" s="63" t="s">
        <v>2</v>
      </c>
      <c r="E29" s="64">
        <v>1</v>
      </c>
      <c r="F29" s="59">
        <v>5934.92</v>
      </c>
      <c r="G29" s="65">
        <f t="shared" si="1"/>
        <v>6825.16</v>
      </c>
      <c r="H29" s="66">
        <f t="shared" si="0"/>
        <v>6825.16</v>
      </c>
      <c r="I29" s="60">
        <v>1</v>
      </c>
      <c r="J29" t="s">
        <v>57</v>
      </c>
    </row>
    <row r="30" spans="1:10" ht="12.75">
      <c r="A30" s="61" t="s">
        <v>69</v>
      </c>
      <c r="B30" s="72">
        <v>2022</v>
      </c>
      <c r="C30" s="67" t="s">
        <v>51</v>
      </c>
      <c r="D30" s="63" t="s">
        <v>2</v>
      </c>
      <c r="E30" s="64">
        <v>1</v>
      </c>
      <c r="F30" s="59">
        <f>5084.42*I30</f>
        <v>5084.42</v>
      </c>
      <c r="G30" s="65">
        <f t="shared" si="1"/>
        <v>5847.08</v>
      </c>
      <c r="H30" s="66">
        <f t="shared" si="0"/>
        <v>5847.08</v>
      </c>
      <c r="I30" s="60">
        <v>1</v>
      </c>
      <c r="J30" t="s">
        <v>55</v>
      </c>
    </row>
    <row r="31" spans="1:10" ht="12.75">
      <c r="A31" s="61" t="s">
        <v>69</v>
      </c>
      <c r="B31" s="72">
        <v>2022</v>
      </c>
      <c r="C31" s="67" t="s">
        <v>52</v>
      </c>
      <c r="D31" s="63" t="s">
        <v>2</v>
      </c>
      <c r="E31" s="64">
        <v>1</v>
      </c>
      <c r="F31" s="59">
        <f>12738.92*I31</f>
        <v>12738.92</v>
      </c>
      <c r="G31" s="65">
        <f t="shared" si="1"/>
        <v>14649.76</v>
      </c>
      <c r="H31" s="66">
        <f t="shared" si="0"/>
        <v>14649.76</v>
      </c>
      <c r="I31" s="60">
        <v>1</v>
      </c>
      <c r="J31" t="s">
        <v>56</v>
      </c>
    </row>
    <row r="32" spans="1:10" ht="12.75">
      <c r="A32" s="61" t="s">
        <v>69</v>
      </c>
      <c r="B32" s="72">
        <v>2022</v>
      </c>
      <c r="C32" s="67" t="s">
        <v>25</v>
      </c>
      <c r="D32" s="63" t="s">
        <v>2</v>
      </c>
      <c r="E32" s="64">
        <v>1</v>
      </c>
      <c r="F32" s="59">
        <f>7352.42*I32</f>
        <v>7352.42</v>
      </c>
      <c r="G32" s="65">
        <f t="shared" si="1"/>
        <v>8455.28</v>
      </c>
      <c r="H32" s="66">
        <f t="shared" si="0"/>
        <v>8455.28</v>
      </c>
      <c r="I32" s="60">
        <v>1</v>
      </c>
      <c r="J32" t="s">
        <v>55</v>
      </c>
    </row>
    <row r="33" spans="1:10" ht="12.75">
      <c r="A33" s="61" t="s">
        <v>69</v>
      </c>
      <c r="B33" s="72">
        <v>2022</v>
      </c>
      <c r="C33" s="67" t="s">
        <v>58</v>
      </c>
      <c r="D33" s="63" t="s">
        <v>2</v>
      </c>
      <c r="E33" s="64">
        <v>1</v>
      </c>
      <c r="F33" s="59">
        <f>3978.77*I33</f>
        <v>3978.77</v>
      </c>
      <c r="G33" s="65">
        <f t="shared" si="1"/>
        <v>4575.59</v>
      </c>
      <c r="H33" s="66">
        <f t="shared" si="0"/>
        <v>4575.59</v>
      </c>
      <c r="I33" s="60">
        <v>1</v>
      </c>
      <c r="J33" t="s">
        <v>54</v>
      </c>
    </row>
    <row r="34" spans="1:10" ht="12.75">
      <c r="A34" s="61" t="s">
        <v>69</v>
      </c>
      <c r="B34" s="72">
        <v>2022</v>
      </c>
      <c r="C34" s="67" t="s">
        <v>53</v>
      </c>
      <c r="D34" s="63" t="s">
        <v>2</v>
      </c>
      <c r="E34" s="64">
        <v>1</v>
      </c>
      <c r="F34" s="59">
        <f>1249.71*I34</f>
        <v>1249.71</v>
      </c>
      <c r="G34" s="65">
        <f t="shared" si="1"/>
        <v>1437.17</v>
      </c>
      <c r="H34" s="66">
        <f t="shared" si="0"/>
        <v>1437.17</v>
      </c>
      <c r="I34" s="60">
        <v>1</v>
      </c>
      <c r="J34" t="s">
        <v>59</v>
      </c>
    </row>
    <row r="35" spans="1:10" ht="12.75">
      <c r="A35" s="61" t="s">
        <v>69</v>
      </c>
      <c r="B35" s="72">
        <v>2022</v>
      </c>
      <c r="C35" s="67" t="s">
        <v>26</v>
      </c>
      <c r="D35" s="63" t="s">
        <v>2</v>
      </c>
      <c r="E35" s="64">
        <v>1</v>
      </c>
      <c r="F35" s="59">
        <f>5849.87*I35</f>
        <v>5849.87</v>
      </c>
      <c r="G35" s="65">
        <f t="shared" si="1"/>
        <v>6727.35</v>
      </c>
      <c r="H35" s="66">
        <f t="shared" si="0"/>
        <v>6727.35</v>
      </c>
      <c r="I35" s="60">
        <v>1</v>
      </c>
      <c r="J35" t="s">
        <v>60</v>
      </c>
    </row>
    <row r="36" spans="1:10" ht="12.75">
      <c r="A36" s="61" t="s">
        <v>69</v>
      </c>
      <c r="B36" s="72">
        <v>2022</v>
      </c>
      <c r="C36" s="67" t="s">
        <v>86</v>
      </c>
      <c r="D36" s="63" t="s">
        <v>2</v>
      </c>
      <c r="E36" s="64">
        <v>1</v>
      </c>
      <c r="F36" s="59">
        <v>3099.92</v>
      </c>
      <c r="G36" s="65">
        <f t="shared" si="1"/>
        <v>3564.91</v>
      </c>
      <c r="H36" s="66">
        <f t="shared" si="0"/>
        <v>3564.91</v>
      </c>
      <c r="I36" s="60">
        <v>1</v>
      </c>
      <c r="J36" s="14" t="s">
        <v>68</v>
      </c>
    </row>
    <row r="37" spans="1:10" ht="12.75">
      <c r="A37" s="61" t="s">
        <v>69</v>
      </c>
      <c r="B37" s="72">
        <v>2022</v>
      </c>
      <c r="C37" s="67" t="s">
        <v>87</v>
      </c>
      <c r="D37" s="63" t="s">
        <v>2</v>
      </c>
      <c r="E37" s="64">
        <v>1</v>
      </c>
      <c r="F37" s="59">
        <v>3099.92</v>
      </c>
      <c r="G37" s="65">
        <f t="shared" si="1"/>
        <v>3564.91</v>
      </c>
      <c r="H37" s="66">
        <f t="shared" si="0"/>
        <v>3564.91</v>
      </c>
      <c r="I37" s="60">
        <v>1</v>
      </c>
      <c r="J37" s="14" t="s">
        <v>68</v>
      </c>
    </row>
    <row r="38" spans="1:10" ht="12.75">
      <c r="A38" s="61" t="s">
        <v>69</v>
      </c>
      <c r="B38" s="72">
        <v>2022</v>
      </c>
      <c r="C38" s="67" t="s">
        <v>62</v>
      </c>
      <c r="D38" s="63" t="s">
        <v>2</v>
      </c>
      <c r="E38" s="64">
        <v>1</v>
      </c>
      <c r="F38" s="59">
        <f>6896.79*I38</f>
        <v>6896.79</v>
      </c>
      <c r="G38" s="65">
        <f t="shared" si="1"/>
        <v>7931.31</v>
      </c>
      <c r="H38" s="66">
        <f t="shared" si="0"/>
        <v>7931.31</v>
      </c>
      <c r="I38" s="60">
        <v>1</v>
      </c>
      <c r="J38" s="14" t="s">
        <v>61</v>
      </c>
    </row>
    <row r="39" spans="1:10" ht="12.75">
      <c r="A39" s="61" t="s">
        <v>69</v>
      </c>
      <c r="B39" s="72">
        <v>2014</v>
      </c>
      <c r="C39" s="67" t="s">
        <v>63</v>
      </c>
      <c r="D39" s="63" t="s">
        <v>2</v>
      </c>
      <c r="E39" s="64">
        <v>1</v>
      </c>
      <c r="F39" s="59">
        <v>3486.12</v>
      </c>
      <c r="G39" s="65">
        <f t="shared" si="1"/>
        <v>4009.04</v>
      </c>
      <c r="H39" s="66">
        <f t="shared" si="0"/>
        <v>4009.04</v>
      </c>
      <c r="I39" s="60">
        <v>1</v>
      </c>
      <c r="J39" s="14" t="s">
        <v>67</v>
      </c>
    </row>
    <row r="40" spans="1:10" ht="12.75">
      <c r="A40" s="61" t="s">
        <v>69</v>
      </c>
      <c r="B40" s="72">
        <v>2022</v>
      </c>
      <c r="C40" s="67" t="s">
        <v>64</v>
      </c>
      <c r="D40" s="63" t="s">
        <v>2</v>
      </c>
      <c r="E40" s="64">
        <v>1</v>
      </c>
      <c r="F40" s="59">
        <f>4193.42*I40</f>
        <v>4193.42</v>
      </c>
      <c r="G40" s="65">
        <f t="shared" si="1"/>
        <v>4822.43</v>
      </c>
      <c r="H40" s="66">
        <f t="shared" si="0"/>
        <v>4822.43</v>
      </c>
      <c r="I40" s="60">
        <v>1</v>
      </c>
      <c r="J40" t="s">
        <v>65</v>
      </c>
    </row>
    <row r="41" spans="1:10" ht="12.75">
      <c r="A41" s="61" t="s">
        <v>69</v>
      </c>
      <c r="B41" s="72">
        <v>2022</v>
      </c>
      <c r="C41" s="67" t="s">
        <v>28</v>
      </c>
      <c r="D41" s="63" t="s">
        <v>2</v>
      </c>
      <c r="E41" s="64">
        <v>2</v>
      </c>
      <c r="F41" s="59">
        <f>1569.02*I41</f>
        <v>1569.02</v>
      </c>
      <c r="G41" s="65">
        <f t="shared" si="1"/>
        <v>1804.37</v>
      </c>
      <c r="H41" s="66">
        <f>E41*G41</f>
        <v>3608.74</v>
      </c>
      <c r="I41" s="60">
        <v>1</v>
      </c>
      <c r="J41" s="4" t="s">
        <v>55</v>
      </c>
    </row>
    <row r="42" spans="1:10" ht="12.75">
      <c r="A42" s="61" t="s">
        <v>69</v>
      </c>
      <c r="B42" s="72">
        <v>2022</v>
      </c>
      <c r="C42" s="67" t="s">
        <v>88</v>
      </c>
      <c r="D42" s="63" t="s">
        <v>2</v>
      </c>
      <c r="E42" s="64">
        <v>1</v>
      </c>
      <c r="F42" s="59">
        <v>2355.73</v>
      </c>
      <c r="G42" s="65">
        <f t="shared" si="1"/>
        <v>2709.09</v>
      </c>
      <c r="H42" s="66">
        <f t="shared" si="0"/>
        <v>2709.09</v>
      </c>
      <c r="I42" s="60">
        <v>1</v>
      </c>
      <c r="J42" s="4" t="s">
        <v>55</v>
      </c>
    </row>
    <row r="43" spans="1:5" ht="13.5" thickBot="1">
      <c r="A43" s="43"/>
      <c r="B43" s="43"/>
      <c r="C43" s="14"/>
      <c r="D43" s="14"/>
      <c r="E43" s="37"/>
    </row>
    <row r="44" spans="3:8" ht="13.5" thickBot="1">
      <c r="C44" s="19" t="s">
        <v>84</v>
      </c>
      <c r="D44" s="20"/>
      <c r="E44" s="20"/>
      <c r="F44" s="20"/>
      <c r="G44" s="20"/>
      <c r="H44" s="21">
        <f>SUM(H11:H42)</f>
        <v>100781.19664</v>
      </c>
    </row>
    <row r="46" spans="3:5" ht="12.75">
      <c r="C46" s="14" t="s">
        <v>70</v>
      </c>
      <c r="E46" s="14" t="s">
        <v>83</v>
      </c>
    </row>
    <row r="47" ht="12.75">
      <c r="C47" s="14" t="s">
        <v>85</v>
      </c>
    </row>
    <row r="48" ht="12.75">
      <c r="C48" s="1"/>
    </row>
    <row r="49" ht="12.75">
      <c r="C49" s="1"/>
    </row>
    <row r="50" spans="5:8" ht="12.75">
      <c r="E50" s="35"/>
      <c r="F50" s="35"/>
      <c r="G50" s="35"/>
      <c r="H50" s="35"/>
    </row>
    <row r="51" ht="12.75">
      <c r="E51" t="s">
        <v>29</v>
      </c>
    </row>
    <row r="52" ht="12.75">
      <c r="E52" s="38" t="s">
        <v>30</v>
      </c>
    </row>
    <row r="53" ht="12.75">
      <c r="E53" s="38"/>
    </row>
    <row r="54" ht="12.75">
      <c r="E54" s="38"/>
    </row>
    <row r="55" spans="5:8" ht="12.75">
      <c r="E55" s="35"/>
      <c r="F55" s="35"/>
      <c r="G55" s="35"/>
      <c r="H55" s="35"/>
    </row>
    <row r="56" ht="12.75">
      <c r="E56" t="s">
        <v>31</v>
      </c>
    </row>
    <row r="57" ht="12.75">
      <c r="E57" s="38" t="s">
        <v>32</v>
      </c>
    </row>
  </sheetData>
  <sheetProtection/>
  <mergeCells count="9">
    <mergeCell ref="A2:H2"/>
    <mergeCell ref="A5:H5"/>
    <mergeCell ref="F7:G7"/>
    <mergeCell ref="C7:C8"/>
    <mergeCell ref="D7:D8"/>
    <mergeCell ref="E7:E8"/>
    <mergeCell ref="H7:H8"/>
    <mergeCell ref="A7:A8"/>
    <mergeCell ref="B7:B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3"/>
  <legacyDrawing r:id="rId2"/>
  <oleObjects>
    <oleObject progId="CorelDRAW.Graphic.12" shapeId="1012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showGridLines="0" workbookViewId="0" topLeftCell="A1">
      <selection activeCell="D34" sqref="D34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11.7109375" style="0" customWidth="1"/>
    <col min="8" max="8" width="8.28125" style="0" customWidth="1"/>
    <col min="9" max="9" width="10.7109375" style="0" customWidth="1"/>
    <col min="10" max="10" width="8.28125" style="0" customWidth="1"/>
    <col min="11" max="11" width="10.7109375" style="0" customWidth="1"/>
    <col min="12" max="12" width="8.28125" style="0" customWidth="1"/>
  </cols>
  <sheetData>
    <row r="1" ht="60" customHeight="1"/>
    <row r="2" spans="1:12" ht="15">
      <c r="A2" s="90" t="str">
        <f>Orçamento!A2</f>
        <v>ACADEMIA DE SAÚDE AO AR LIVRE - BAIRRO FLORESTA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9" ht="12.75">
      <c r="A3" t="s">
        <v>7</v>
      </c>
      <c r="I3" t="str">
        <f>Orçamento!F3</f>
        <v>Rua João Farias de Oliveira Lima</v>
      </c>
    </row>
    <row r="4" ht="6.75" customHeight="1" thickBot="1"/>
    <row r="5" spans="1:12" ht="13.5" thickBot="1">
      <c r="A5" s="76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/>
    </row>
    <row r="6" spans="1:12" ht="6.7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45"/>
      <c r="B7" s="46"/>
      <c r="C7" s="88" t="s">
        <v>12</v>
      </c>
      <c r="D7" s="88"/>
      <c r="E7" s="88"/>
      <c r="F7" s="88"/>
      <c r="G7" s="88"/>
      <c r="H7" s="88"/>
      <c r="I7" s="88"/>
      <c r="J7" s="88"/>
      <c r="K7" s="46"/>
      <c r="L7" s="47"/>
    </row>
    <row r="8" spans="1:12" ht="12.75">
      <c r="A8" s="48" t="s">
        <v>0</v>
      </c>
      <c r="B8" s="29" t="s">
        <v>1</v>
      </c>
      <c r="C8" s="93" t="s">
        <v>3</v>
      </c>
      <c r="D8" s="94"/>
      <c r="E8" s="94" t="s">
        <v>4</v>
      </c>
      <c r="F8" s="94"/>
      <c r="G8" s="94" t="s">
        <v>27</v>
      </c>
      <c r="H8" s="95"/>
      <c r="I8" s="95"/>
      <c r="J8" s="93"/>
      <c r="K8" s="30" t="s">
        <v>5</v>
      </c>
      <c r="L8" s="49" t="s">
        <v>6</v>
      </c>
    </row>
    <row r="9" spans="1:12" ht="13.5" thickBot="1">
      <c r="A9" s="50"/>
      <c r="B9" s="51"/>
      <c r="C9" s="52" t="s">
        <v>17</v>
      </c>
      <c r="D9" s="53" t="s">
        <v>6</v>
      </c>
      <c r="E9" s="53" t="s">
        <v>17</v>
      </c>
      <c r="F9" s="53" t="s">
        <v>6</v>
      </c>
      <c r="G9" s="53"/>
      <c r="H9" s="53"/>
      <c r="I9" s="53"/>
      <c r="J9" s="54"/>
      <c r="K9" s="55"/>
      <c r="L9" s="56"/>
    </row>
    <row r="10" ht="6.75" customHeight="1">
      <c r="L10" s="3"/>
    </row>
    <row r="11" spans="1:12" ht="12.75">
      <c r="A11" s="8">
        <v>1</v>
      </c>
      <c r="B11" s="8" t="s">
        <v>15</v>
      </c>
      <c r="C11" s="9">
        <f>K11*D11/100</f>
        <v>1144.1</v>
      </c>
      <c r="D11" s="9">
        <v>100</v>
      </c>
      <c r="E11" s="9">
        <f>K11*F11/100</f>
        <v>0</v>
      </c>
      <c r="F11" s="9"/>
      <c r="G11" s="9">
        <f>K11*H11/100</f>
        <v>0</v>
      </c>
      <c r="H11" s="9"/>
      <c r="I11" s="9"/>
      <c r="J11" s="9"/>
      <c r="K11" s="31">
        <f>SUM(Orçamento!H11)</f>
        <v>1144.1</v>
      </c>
      <c r="L11" s="33">
        <f>K11*100/$K$18</f>
        <v>1.1352316088157135</v>
      </c>
    </row>
    <row r="12" spans="1:12" ht="12.75">
      <c r="A12" s="8">
        <v>2</v>
      </c>
      <c r="B12" s="8" t="s">
        <v>33</v>
      </c>
      <c r="C12" s="9">
        <f>K12*D12/100</f>
        <v>0</v>
      </c>
      <c r="D12" s="9"/>
      <c r="E12" s="9">
        <f>K12*F12/100</f>
        <v>0</v>
      </c>
      <c r="F12" s="9"/>
      <c r="G12" s="9">
        <f>K12*H12/100</f>
        <v>13943.616000000002</v>
      </c>
      <c r="H12" s="9">
        <v>100</v>
      </c>
      <c r="I12" s="9"/>
      <c r="J12" s="9"/>
      <c r="K12" s="31">
        <f>SUM(Orçamento!H14:H16)</f>
        <v>13943.616</v>
      </c>
      <c r="L12" s="33">
        <f>K12*100/$K$18</f>
        <v>13.835533278899158</v>
      </c>
    </row>
    <row r="13" spans="1:12" ht="12.75">
      <c r="A13" s="8">
        <v>3</v>
      </c>
      <c r="B13" s="8" t="s">
        <v>73</v>
      </c>
      <c r="C13" s="9">
        <f>K13*D13/100</f>
        <v>0</v>
      </c>
      <c r="D13" s="9"/>
      <c r="E13" s="9">
        <f>K13*F13/100</f>
        <v>0</v>
      </c>
      <c r="F13" s="9"/>
      <c r="G13" s="9">
        <f>K13*H13/100</f>
        <v>206.63279999999997</v>
      </c>
      <c r="H13" s="9">
        <v>100</v>
      </c>
      <c r="I13" s="9"/>
      <c r="J13" s="9"/>
      <c r="K13" s="31">
        <f>SUM(Orçamento!H19:H20)</f>
        <v>206.6328</v>
      </c>
      <c r="L13" s="33">
        <f>K13*100/$K$18</f>
        <v>0.20503110390533658</v>
      </c>
    </row>
    <row r="14" spans="1:13" ht="12.75">
      <c r="A14" s="8">
        <v>4</v>
      </c>
      <c r="B14" s="8" t="s">
        <v>77</v>
      </c>
      <c r="C14" s="9">
        <f>K14*D14/100</f>
        <v>0</v>
      </c>
      <c r="D14" s="9"/>
      <c r="E14" s="9">
        <f>K14*F14/100</f>
        <v>1670.14</v>
      </c>
      <c r="F14" s="9">
        <v>100</v>
      </c>
      <c r="G14" s="9">
        <f>K14*H14/100</f>
        <v>0</v>
      </c>
      <c r="H14" s="9"/>
      <c r="I14" s="9"/>
      <c r="J14" s="9"/>
      <c r="K14" s="31">
        <f>SUM(Orçamento!H23:H24)</f>
        <v>1670.1399999999999</v>
      </c>
      <c r="L14" s="33">
        <f>K14*100/$K$18</f>
        <v>1.6571940557184477</v>
      </c>
      <c r="M14" t="s">
        <v>16</v>
      </c>
    </row>
    <row r="15" spans="1:12" ht="12.75">
      <c r="A15" s="8">
        <v>5</v>
      </c>
      <c r="B15" s="8" t="s">
        <v>23</v>
      </c>
      <c r="C15" s="9">
        <f>K15*D15/100</f>
        <v>41908.35392</v>
      </c>
      <c r="D15" s="9">
        <v>50</v>
      </c>
      <c r="E15" s="9">
        <f>K15*F15/100</f>
        <v>41908.35392</v>
      </c>
      <c r="F15" s="9">
        <v>50</v>
      </c>
      <c r="G15" s="9">
        <f>K15*H15/100</f>
        <v>0</v>
      </c>
      <c r="H15" s="9"/>
      <c r="I15" s="9"/>
      <c r="J15" s="9"/>
      <c r="K15" s="31">
        <f>SUM(Orçamento!H27:H42)</f>
        <v>83816.70784</v>
      </c>
      <c r="L15" s="33">
        <f>K15*100/$K$18</f>
        <v>83.16700995266133</v>
      </c>
    </row>
    <row r="16" spans="1:12" ht="6.7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5"/>
      <c r="L16" s="5"/>
    </row>
    <row r="17" spans="1:12" ht="12.75">
      <c r="A17" s="10"/>
      <c r="B17" s="22" t="s">
        <v>19</v>
      </c>
      <c r="C17" s="23">
        <f>SUM(C11:C15)</f>
        <v>43052.45392</v>
      </c>
      <c r="D17" s="23">
        <f>C17*100/$K$18</f>
        <v>42.71873658514638</v>
      </c>
      <c r="E17" s="23">
        <f>SUM(E11:E15)</f>
        <v>43578.49392</v>
      </c>
      <c r="F17" s="23">
        <f>E17*100/$K$18</f>
        <v>43.240699032049115</v>
      </c>
      <c r="G17" s="23">
        <f>SUM(G11:G15)</f>
        <v>14150.248800000001</v>
      </c>
      <c r="H17" s="23">
        <f>G17*100/$K$18</f>
        <v>14.040564382804494</v>
      </c>
      <c r="I17" s="23"/>
      <c r="J17" s="23"/>
      <c r="K17" s="24"/>
      <c r="L17" s="25"/>
    </row>
    <row r="18" spans="1:12" ht="13.5" thickBot="1">
      <c r="A18" s="10"/>
      <c r="B18" s="26" t="s">
        <v>11</v>
      </c>
      <c r="C18" s="27">
        <f>C17</f>
        <v>43052.45392</v>
      </c>
      <c r="D18" s="32">
        <f>C18*100/$K$18</f>
        <v>42.71873658514638</v>
      </c>
      <c r="E18" s="27">
        <f>C18+E17</f>
        <v>86630.94784000001</v>
      </c>
      <c r="F18" s="32">
        <f>E18*100/$K$18</f>
        <v>85.9594356171955</v>
      </c>
      <c r="G18" s="27">
        <f>E18+G17</f>
        <v>100781.19664000001</v>
      </c>
      <c r="H18" s="32">
        <f>G18*100/$K$18</f>
        <v>100</v>
      </c>
      <c r="I18" s="27"/>
      <c r="J18" s="32"/>
      <c r="K18" s="28">
        <f>SUM(K11:K15)</f>
        <v>100781.19664000001</v>
      </c>
      <c r="L18" s="34">
        <f>SUM(L11:L17)</f>
        <v>99.99999999999999</v>
      </c>
    </row>
    <row r="20" spans="2:12" ht="12.75">
      <c r="B20" s="89" t="str">
        <f>Orçamento!E46</f>
        <v>Caçapava do Sul - RS, 11 de julho de 2022</v>
      </c>
      <c r="C20" s="89"/>
      <c r="D20" s="89"/>
      <c r="E20" s="89"/>
      <c r="F20" s="89"/>
      <c r="G20" s="17"/>
      <c r="H20" s="39"/>
      <c r="I20" s="39"/>
      <c r="J20" s="39"/>
      <c r="K20" s="39"/>
      <c r="L20" s="39"/>
    </row>
    <row r="21" ht="12.75">
      <c r="H21" s="16"/>
    </row>
    <row r="22" spans="3:12" ht="12.75">
      <c r="C22" s="35"/>
      <c r="D22" s="35"/>
      <c r="E22" s="35"/>
      <c r="F22" s="35"/>
      <c r="H22" s="35"/>
      <c r="I22" s="35"/>
      <c r="J22" s="35"/>
      <c r="K22" s="35"/>
      <c r="L22" s="35"/>
    </row>
    <row r="23" spans="3:8" ht="12.75">
      <c r="C23" t="str">
        <f>Orçamento!E51</f>
        <v>Giovani Amestoy da Silva</v>
      </c>
      <c r="H23" s="16" t="str">
        <f>Orçamento!E56</f>
        <v>Helmesona de O. Santana - engenheira civil</v>
      </c>
    </row>
    <row r="24" spans="3:8" ht="12.75">
      <c r="C24" s="38" t="str">
        <f>Orçamento!E52</f>
        <v>Prefeito Municipal</v>
      </c>
      <c r="H24" s="40" t="str">
        <f>Orçamento!E57</f>
        <v>CREA RS152843</v>
      </c>
    </row>
    <row r="25" ht="12.75">
      <c r="H25" s="16"/>
    </row>
    <row r="26" ht="12.75">
      <c r="H26" s="16"/>
    </row>
  </sheetData>
  <sheetProtection/>
  <mergeCells count="8">
    <mergeCell ref="C7:J7"/>
    <mergeCell ref="B20:F20"/>
    <mergeCell ref="A2:L2"/>
    <mergeCell ref="A5:L5"/>
    <mergeCell ref="C8:D8"/>
    <mergeCell ref="E8:F8"/>
    <mergeCell ref="I8:J8"/>
    <mergeCell ref="G8:H8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3"/>
  <legacyDrawing r:id="rId2"/>
  <oleObjects>
    <oleObject progId="CorelDRAW.Graphic.12" shapeId="10263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 Jose de Vargas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 Jose de Vargas</dc:creator>
  <cp:keywords/>
  <dc:description/>
  <cp:lastModifiedBy>PMC</cp:lastModifiedBy>
  <cp:lastPrinted>2022-07-11T14:30:24Z</cp:lastPrinted>
  <dcterms:created xsi:type="dcterms:W3CDTF">1999-08-11T20:05:42Z</dcterms:created>
  <dcterms:modified xsi:type="dcterms:W3CDTF">2022-07-11T17:18:08Z</dcterms:modified>
  <cp:category/>
  <cp:version/>
  <cp:contentType/>
  <cp:contentStatus/>
</cp:coreProperties>
</file>