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3A1F1B-209C-49AF-8B3D-B14DB75EE53A}" xr6:coauthVersionLast="45" xr6:coauthVersionMax="45" xr10:uidLastSave="{00000000-0000-0000-0000-000000000000}"/>
  <bookViews>
    <workbookView xWindow="-120" yWindow="-120" windowWidth="20640" windowHeight="11160" tabRatio="500" xr2:uid="{00000000-000D-0000-FFFF-FFFF00000000}"/>
  </bookViews>
  <sheets>
    <sheet name="Table 1" sheetId="1" r:id="rId1"/>
    <sheet name="Origina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5" i="1" l="1"/>
  <c r="E33" i="1"/>
  <c r="D30" i="1"/>
  <c r="E30" i="1" s="1"/>
  <c r="D29" i="1"/>
  <c r="D37" i="1" s="1"/>
  <c r="D24" i="1"/>
  <c r="E24" i="1" s="1"/>
  <c r="G24" i="1" s="1"/>
  <c r="D23" i="1"/>
  <c r="E23" i="1" s="1"/>
  <c r="G23" i="1" s="1"/>
  <c r="E22" i="1"/>
  <c r="G22" i="1" s="1"/>
  <c r="D21" i="1"/>
  <c r="E20" i="1"/>
  <c r="G20" i="1" s="1"/>
  <c r="D19" i="1"/>
  <c r="E19" i="1" s="1"/>
  <c r="G19" i="1" s="1"/>
  <c r="D18" i="1"/>
  <c r="D17" i="1"/>
  <c r="E16" i="1"/>
  <c r="E21" i="1" s="1"/>
  <c r="G21" i="1" s="1"/>
  <c r="D25" i="1" l="1"/>
  <c r="F42" i="1" s="1"/>
  <c r="H42" i="1" s="1"/>
  <c r="E17" i="1"/>
  <c r="G17" i="1" s="1"/>
  <c r="D36" i="1"/>
  <c r="E36" i="1" s="1"/>
  <c r="E29" i="1"/>
  <c r="D32" i="1"/>
  <c r="E32" i="1" s="1"/>
  <c r="C22" i="1"/>
  <c r="C24" i="1"/>
  <c r="C20" i="1"/>
  <c r="C18" i="1"/>
  <c r="E37" i="1"/>
  <c r="E7" i="1" s="1"/>
  <c r="E18" i="1"/>
  <c r="G18" i="1" s="1"/>
  <c r="G16" i="1"/>
  <c r="D31" i="1"/>
  <c r="D34" i="1"/>
  <c r="D38" i="1" l="1"/>
  <c r="C30" i="1" s="1"/>
  <c r="E25" i="1"/>
  <c r="C21" i="1"/>
  <c r="C17" i="1"/>
  <c r="C19" i="1"/>
  <c r="C23" i="1"/>
  <c r="C16" i="1"/>
  <c r="C25" i="1" s="1"/>
  <c r="C32" i="1"/>
  <c r="G25" i="1"/>
  <c r="E34" i="1"/>
  <c r="C34" i="1"/>
  <c r="E31" i="1"/>
  <c r="C31" i="1"/>
  <c r="C35" i="1"/>
  <c r="F41" i="1"/>
  <c r="C37" i="1"/>
  <c r="C33" i="1" l="1"/>
  <c r="C38" i="1" s="1"/>
  <c r="C29" i="1"/>
  <c r="C36" i="1"/>
  <c r="E6" i="1"/>
  <c r="E38" i="1"/>
  <c r="E5" i="1"/>
  <c r="E8" i="1" l="1"/>
  <c r="H7" i="1" s="1"/>
  <c r="H6" i="1"/>
  <c r="H5" i="1" l="1"/>
  <c r="H8" i="1" s="1"/>
</calcChain>
</file>

<file path=xl/sharedStrings.xml><?xml version="1.0" encoding="utf-8"?>
<sst xmlns="http://schemas.openxmlformats.org/spreadsheetml/2006/main" count="145" uniqueCount="80">
  <si>
    <t>PLANILHA DE CUSTOS</t>
  </si>
  <si>
    <t>1.   CONTRATAÇÃO DE PROFISSIONAIS MÉDICOS Planilha de Composição de Custos</t>
  </si>
  <si>
    <t>Orçamento Sintético</t>
  </si>
  <si>
    <t>Descrição do Item</t>
  </si>
  <si>
    <t>Custo/R$ mês</t>
  </si>
  <si>
    <t>%</t>
  </si>
  <si>
    <t>1. Total de equipe e encargos</t>
  </si>
  <si>
    <t>2.  Total de tributos</t>
  </si>
  <si>
    <t>PREÇO TOTAL MENSAL</t>
  </si>
  <si>
    <t>QUANTITATIVOS</t>
  </si>
  <si>
    <t>Mão-de-obra</t>
  </si>
  <si>
    <t>Quantidade</t>
  </si>
  <si>
    <t>1.1 Profissional Médico</t>
  </si>
  <si>
    <t>Total de mão-de-obra (postos de trabalho)</t>
  </si>
  <si>
    <t>1. Mão-de-obra</t>
  </si>
  <si>
    <t>1.1 Resumo Custo Profissional Médico 160 horas (03 profissionais)</t>
  </si>
  <si>
    <t>Composição</t>
  </si>
  <si>
    <t>Valor hora</t>
  </si>
  <si>
    <t>Valor mensal</t>
  </si>
  <si>
    <t>Total 03 médicos</t>
  </si>
  <si>
    <t>Repasse ao profissional médico</t>
  </si>
  <si>
    <t>Custos indiretos</t>
  </si>
  <si>
    <t>Valor Final:</t>
  </si>
  <si>
    <t>R$ 155,00</t>
  </si>
  <si>
    <t>1.2 Resumo Custo Profissional Médico 80 horas (01 profissional)</t>
  </si>
  <si>
    <t>PREÇO MENSAL TOTAL (R$/mês) para 560 horas médicas , sendo 03 profissionais de 160 horas e 01 profissional de 80 horas</t>
  </si>
  <si>
    <t>VALOR DA HORA TRABALHADA (R$/mês) - consideradas 560 horas por mês para 4 profissionais</t>
  </si>
  <si>
    <t>COFINS (3,0%)</t>
  </si>
  <si>
    <t>Contribuição Social CSLL (9%)</t>
  </si>
  <si>
    <t>ISSQN (3,00%)</t>
  </si>
  <si>
    <t>IRPJ CS (15,00%)</t>
  </si>
  <si>
    <t>Lucro (10,15%)</t>
  </si>
  <si>
    <t>Contribuição Social CSLL (9,00%)</t>
  </si>
  <si>
    <t>6. Lucratividade (Valor ao Mês vezes 7)</t>
  </si>
  <si>
    <t>IRPJ retido na fonte (1,50%)</t>
  </si>
  <si>
    <t>R$ 61.600,00</t>
  </si>
  <si>
    <t>R$18.946,20</t>
  </si>
  <si>
    <t>6. Lucratividade</t>
  </si>
  <si>
    <t>R$6.253,80</t>
  </si>
  <si>
    <t>R$ 86.800,00</t>
  </si>
  <si>
    <t>R$ 110,00</t>
  </si>
  <si>
    <t>R$ 17.600,00</t>
  </si>
  <si>
    <t>R$ 9,30</t>
  </si>
  <si>
    <t>R$ 1.488,00</t>
  </si>
  <si>
    <t>PIS</t>
  </si>
  <si>
    <t>R$ 1,01</t>
  </si>
  <si>
    <t>R$ 161,20</t>
  </si>
  <si>
    <t>COFINS</t>
  </si>
  <si>
    <t>R$ 4,65</t>
  </si>
  <si>
    <t>R$ 744,00</t>
  </si>
  <si>
    <t>Contribuição Social CSLL</t>
  </si>
  <si>
    <t>R$ 1,55</t>
  </si>
  <si>
    <t>R$ 248,00</t>
  </si>
  <si>
    <t>IRPJ retido na fonte</t>
  </si>
  <si>
    <t>R$ 2,33</t>
  </si>
  <si>
    <t>R$ 372,00</t>
  </si>
  <si>
    <t>IRPJ CS</t>
  </si>
  <si>
    <t>R$ 11,90</t>
  </si>
  <si>
    <t>R$ 1.904,00</t>
  </si>
  <si>
    <t>ISSQN</t>
  </si>
  <si>
    <t>R$ 3,10</t>
  </si>
  <si>
    <t>R$ 496,00</t>
  </si>
  <si>
    <t>Lucro</t>
  </si>
  <si>
    <t>R$ 11,17</t>
  </si>
  <si>
    <t>R$ 1.787,20</t>
  </si>
  <si>
    <t>R$ 24.800,00</t>
  </si>
  <si>
    <t>R$ 8.800,00</t>
  </si>
  <si>
    <t>R$ 80,60</t>
  </si>
  <si>
    <t>R$ 124,00</t>
  </si>
  <si>
    <t>R$ 186,00</t>
  </si>
  <si>
    <t>R$ 952,00</t>
  </si>
  <si>
    <t>R$ 893,60</t>
  </si>
  <si>
    <t>Custos indiretos (8,45%)</t>
  </si>
  <si>
    <t>PLANILHA DE CUSTOS - Retificada:</t>
  </si>
  <si>
    <t>PIS (0,65%)</t>
  </si>
  <si>
    <t>ISSQN (3,50%)</t>
  </si>
  <si>
    <t>Nota: CÁLCULO atualizado conforme instruções da CI Nº 28/2021 da CSCI de 03/09/2021.</t>
  </si>
  <si>
    <r>
      <rPr>
        <b/>
        <sz val="8"/>
        <color theme="1"/>
        <rFont val="Calibri"/>
        <family val="2"/>
        <scheme val="minor"/>
      </rPr>
      <t>PIS</t>
    </r>
    <r>
      <rPr>
        <sz val="8"/>
        <color theme="1"/>
        <rFont val="Calibri"/>
        <family val="2"/>
        <scheme val="minor"/>
      </rPr>
      <t xml:space="preserve"> s/ a Folha 1,00% e s/ o faturamento 0,65% - Apurado 0,65% neste cálculo, conforme CI nº 28/2021- CSCI de 03/09/2021</t>
    </r>
  </si>
  <si>
    <t>Alei Lopes Souza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</si>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</sst>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&quot;R$&quot;\ \-#,##0.00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[$R$-416]\ #,##0.00;[Red]\-[$R$-416]\ #,##0.00"/>
    <numFmt numFmtId="165" formatCode="0.0%"/>
  </numFmts>
  <fonts count="17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1"/>
      <name val="Arial MT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 MT"/>
      <family val="2"/>
      <charset val="1"/>
    </font>
    <font>
      <sz val="9"/>
      <name val="Arial MT"/>
      <family val="2"/>
      <charset val="1"/>
    </font>
    <font>
      <sz val="10"/>
      <name val="Arial MT"/>
      <family val="2"/>
      <charset val="1"/>
    </font>
    <font>
      <b/>
      <sz val="12"/>
      <name val="Arial"/>
      <family val="2"/>
    </font>
    <font>
      <b/>
      <sz val="11"/>
      <color rgb="FFFF0000"/>
      <name val="Arial"/>
      <family val="2"/>
      <charset val="1"/>
    </font>
    <font>
      <sz val="10"/>
      <color rgb="FFFF0000"/>
      <name val="Arial"/>
      <family val="2"/>
    </font>
    <font>
      <sz val="8"/>
      <color rgb="FF000000"/>
      <name val="Times New Roman"/>
      <family val="1"/>
    </font>
    <font>
      <b/>
      <sz val="11"/>
      <name val="Arial M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Border="0" applyAlignment="0" applyProtection="0"/>
    <xf numFmtId="44" fontId="1" fillId="0" borderId="0" applyBorder="0" applyAlignment="0" applyProtection="0"/>
    <xf numFmtId="9" fontId="1" fillId="0" borderId="0" applyBorder="0" applyAlignment="0" applyProtection="0"/>
    <xf numFmtId="0" fontId="2" fillId="2" borderId="0" applyBorder="0" applyProtection="0"/>
  </cellStyleXfs>
  <cellXfs count="76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left" vertical="top"/>
    </xf>
    <xf numFmtId="2" fontId="5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center" wrapText="1" indent="9"/>
    </xf>
    <xf numFmtId="0" fontId="3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vertical="center" shrinkToFit="1"/>
    </xf>
    <xf numFmtId="10" fontId="6" fillId="0" borderId="1" xfId="0" applyNumberFormat="1" applyFont="1" applyBorder="1" applyAlignment="1">
      <alignment vertical="top" shrinkToFit="1"/>
    </xf>
    <xf numFmtId="9" fontId="5" fillId="0" borderId="1" xfId="0" applyNumberFormat="1" applyFont="1" applyBorder="1" applyAlignment="1">
      <alignment vertical="top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8" fontId="4" fillId="0" borderId="1" xfId="0" applyNumberFormat="1" applyFont="1" applyBorder="1" applyAlignment="1">
      <alignment horizontal="right" vertical="top" wrapText="1"/>
    </xf>
    <xf numFmtId="43" fontId="9" fillId="0" borderId="1" xfId="1" applyFont="1" applyBorder="1" applyAlignment="1">
      <alignment horizontal="right" vertical="center" wrapText="1"/>
    </xf>
    <xf numFmtId="8" fontId="11" fillId="0" borderId="1" xfId="2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vertical="top" shrinkToFit="1"/>
    </xf>
    <xf numFmtId="9" fontId="5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4" fontId="1" fillId="0" borderId="1" xfId="2" applyFont="1" applyBorder="1" applyAlignment="1">
      <alignment horizontal="right" vertical="top" wrapText="1"/>
    </xf>
    <xf numFmtId="10" fontId="1" fillId="0" borderId="0" xfId="3" applyNumberFormat="1" applyFont="1"/>
    <xf numFmtId="43" fontId="1" fillId="0" borderId="0" xfId="1" applyFont="1"/>
    <xf numFmtId="165" fontId="1" fillId="0" borderId="0" xfId="3" applyNumberFormat="1" applyFont="1"/>
    <xf numFmtId="43" fontId="0" fillId="0" borderId="0" xfId="1" applyFont="1" applyBorder="1" applyAlignment="1">
      <alignment horizontal="left" vertical="top"/>
    </xf>
    <xf numFmtId="0" fontId="1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Border="1" applyAlignment="1">
      <alignment horizontal="left" vertical="top"/>
    </xf>
    <xf numFmtId="8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8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44" fontId="1" fillId="0" borderId="1" xfId="2" applyFont="1" applyBorder="1" applyAlignment="1">
      <alignment horizontal="right" vertical="top" wrapText="1"/>
    </xf>
    <xf numFmtId="4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left" vertical="top" wrapText="1" indent="1"/>
    </xf>
    <xf numFmtId="44" fontId="3" fillId="0" borderId="2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8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shrinkToFit="1"/>
    </xf>
    <xf numFmtId="8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">
    <cellStyle name="Moeda" xfId="2" builtinId="4"/>
    <cellStyle name="Normal" xfId="0" builtinId="0"/>
    <cellStyle name="Porcentagem" xfId="3" builtinId="5"/>
    <cellStyle name="Texto Explicativo" xfId="4" builtinId="53" customBuiltin="1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34" zoomScaleNormal="100" workbookViewId="0">
      <selection activeCell="K10" sqref="K10"/>
    </sheetView>
  </sheetViews>
  <sheetFormatPr defaultRowHeight="12.75"/>
  <cols>
    <col min="1" max="1" width="3.1640625" style="31" bestFit="1" customWidth="1"/>
    <col min="2" max="2" width="31.83203125" customWidth="1"/>
    <col min="3" max="3" width="9.33203125" style="1" customWidth="1"/>
    <col min="4" max="4" width="14.33203125" customWidth="1"/>
    <col min="5" max="5" width="14.83203125" customWidth="1"/>
    <col min="6" max="6" width="3" customWidth="1"/>
    <col min="7" max="7" width="12.83203125" customWidth="1"/>
    <col min="8" max="8" width="8.5" customWidth="1"/>
    <col min="9" max="9" width="2.6640625" customWidth="1"/>
    <col min="10" max="10" width="12" bestFit="1" customWidth="1"/>
    <col min="11" max="18" width="8.6640625" customWidth="1"/>
    <col min="19" max="19" width="9.33203125" bestFit="1" customWidth="1"/>
    <col min="20" max="1026" width="8.6640625" customWidth="1"/>
  </cols>
  <sheetData>
    <row r="1" spans="1:9" ht="15">
      <c r="B1" s="72" t="s">
        <v>73</v>
      </c>
      <c r="C1" s="72"/>
      <c r="D1" s="72"/>
      <c r="E1" s="72"/>
      <c r="F1" s="72"/>
      <c r="G1" s="72"/>
      <c r="H1" s="72"/>
      <c r="I1" s="72"/>
    </row>
    <row r="2" spans="1:9" ht="14.25">
      <c r="A2" s="32"/>
      <c r="B2" s="71" t="s">
        <v>1</v>
      </c>
      <c r="C2" s="71"/>
      <c r="D2" s="71"/>
      <c r="E2" s="71"/>
      <c r="F2" s="71"/>
      <c r="G2" s="71"/>
      <c r="H2" s="71"/>
      <c r="I2" s="2"/>
    </row>
    <row r="3" spans="1:9" ht="14.25">
      <c r="A3" s="32"/>
      <c r="B3" s="71" t="s">
        <v>2</v>
      </c>
      <c r="C3" s="71"/>
      <c r="D3" s="71"/>
      <c r="E3" s="71"/>
      <c r="F3" s="71"/>
      <c r="G3" s="71"/>
      <c r="H3" s="71"/>
      <c r="I3" s="2"/>
    </row>
    <row r="4" spans="1:9" ht="14.25">
      <c r="A4" s="32"/>
      <c r="B4" s="67" t="s">
        <v>3</v>
      </c>
      <c r="C4" s="67"/>
      <c r="D4" s="67"/>
      <c r="E4" s="71" t="s">
        <v>4</v>
      </c>
      <c r="F4" s="71"/>
      <c r="G4" s="71"/>
      <c r="H4" s="36" t="s">
        <v>5</v>
      </c>
      <c r="I4" s="2"/>
    </row>
    <row r="5" spans="1:9" ht="15">
      <c r="A5" s="32"/>
      <c r="B5" s="67" t="s">
        <v>6</v>
      </c>
      <c r="C5" s="67"/>
      <c r="D5" s="67"/>
      <c r="E5" s="69">
        <f>F41-(E6+E7)</f>
        <v>66805.2</v>
      </c>
      <c r="F5" s="70"/>
      <c r="G5" s="70"/>
      <c r="H5" s="3">
        <f>(E5/E8)*100</f>
        <v>85.225933202357567</v>
      </c>
      <c r="I5" s="2"/>
    </row>
    <row r="6" spans="1:9" ht="15">
      <c r="A6" s="32"/>
      <c r="B6" s="67" t="s">
        <v>7</v>
      </c>
      <c r="C6" s="67"/>
      <c r="D6" s="67"/>
      <c r="E6" s="69">
        <f>(E31+E32+E33+E34+E35+E36)*7</f>
        <v>5328.4000000000005</v>
      </c>
      <c r="F6" s="70"/>
      <c r="G6" s="70"/>
      <c r="H6" s="3">
        <f>(E6/E8)*100</f>
        <v>6.7976424361493146</v>
      </c>
      <c r="I6" s="2"/>
    </row>
    <row r="7" spans="1:9" ht="15">
      <c r="A7" s="32"/>
      <c r="B7" s="67" t="s">
        <v>33</v>
      </c>
      <c r="C7" s="67"/>
      <c r="D7" s="67"/>
      <c r="E7" s="69">
        <f>E37*7</f>
        <v>6252.4000000000005</v>
      </c>
      <c r="F7" s="70"/>
      <c r="G7" s="70"/>
      <c r="H7" s="3">
        <f>(E7/E8)*100</f>
        <v>7.9764243614931258</v>
      </c>
      <c r="I7" s="2"/>
    </row>
    <row r="8" spans="1:9" ht="15">
      <c r="A8" s="32"/>
      <c r="B8" s="50" t="s">
        <v>8</v>
      </c>
      <c r="C8" s="50"/>
      <c r="D8" s="50"/>
      <c r="E8" s="69">
        <f>SUM(E5:G7)</f>
        <v>78385.999999999985</v>
      </c>
      <c r="F8" s="70"/>
      <c r="G8" s="70"/>
      <c r="H8" s="3">
        <f>SUM(H5:H7)</f>
        <v>100.00000000000001</v>
      </c>
      <c r="I8" s="2"/>
    </row>
    <row r="9" spans="1:9" ht="14.25">
      <c r="A9" s="32"/>
      <c r="B9" s="71" t="s">
        <v>9</v>
      </c>
      <c r="C9" s="71"/>
      <c r="D9" s="71"/>
      <c r="E9" s="71"/>
      <c r="F9" s="71"/>
      <c r="G9" s="71"/>
      <c r="H9" s="71"/>
      <c r="I9" s="2"/>
    </row>
    <row r="10" spans="1:9" ht="14.25">
      <c r="A10" s="32"/>
      <c r="B10" s="71" t="s">
        <v>10</v>
      </c>
      <c r="C10" s="71"/>
      <c r="D10" s="71"/>
      <c r="E10" s="71"/>
      <c r="F10" s="71" t="s">
        <v>11</v>
      </c>
      <c r="G10" s="71"/>
      <c r="H10" s="71"/>
      <c r="I10" s="2"/>
    </row>
    <row r="11" spans="1:9" ht="14.25">
      <c r="A11" s="32"/>
      <c r="B11" s="67" t="s">
        <v>12</v>
      </c>
      <c r="C11" s="67"/>
      <c r="D11" s="67"/>
      <c r="E11" s="67"/>
      <c r="F11" s="68">
        <v>4</v>
      </c>
      <c r="G11" s="68"/>
      <c r="H11" s="68"/>
      <c r="I11" s="2"/>
    </row>
    <row r="12" spans="1:9" ht="14.25">
      <c r="A12" s="32"/>
      <c r="B12" s="67" t="s">
        <v>13</v>
      </c>
      <c r="C12" s="67"/>
      <c r="D12" s="67"/>
      <c r="E12" s="67"/>
      <c r="F12" s="68">
        <v>4</v>
      </c>
      <c r="G12" s="68"/>
      <c r="H12" s="68"/>
      <c r="I12" s="2"/>
    </row>
    <row r="13" spans="1:9" ht="14.25">
      <c r="B13" s="54" t="s">
        <v>14</v>
      </c>
      <c r="C13" s="54"/>
      <c r="D13" s="54"/>
      <c r="E13" s="54"/>
      <c r="F13" s="54"/>
      <c r="G13" s="54"/>
      <c r="H13" s="54"/>
      <c r="I13" s="54"/>
    </row>
    <row r="14" spans="1:9" ht="14.25">
      <c r="B14" s="54" t="s">
        <v>15</v>
      </c>
      <c r="C14" s="54"/>
      <c r="D14" s="54"/>
      <c r="E14" s="54"/>
      <c r="F14" s="54"/>
      <c r="G14" s="54"/>
      <c r="H14" s="54"/>
      <c r="I14" s="54"/>
    </row>
    <row r="15" spans="1:9" ht="14.25">
      <c r="A15" s="32"/>
      <c r="B15" s="4" t="s">
        <v>16</v>
      </c>
      <c r="C15" s="5" t="s">
        <v>5</v>
      </c>
      <c r="D15" s="34" t="s">
        <v>17</v>
      </c>
      <c r="E15" s="65" t="s">
        <v>18</v>
      </c>
      <c r="F15" s="65"/>
      <c r="G15" s="66" t="s">
        <v>19</v>
      </c>
      <c r="H15" s="66"/>
      <c r="I15" s="2"/>
    </row>
    <row r="16" spans="1:9" ht="28.5">
      <c r="A16" s="32">
        <v>1</v>
      </c>
      <c r="B16" s="35" t="s">
        <v>20</v>
      </c>
      <c r="C16" s="6">
        <f>D16/D25</f>
        <v>0.78585461689587432</v>
      </c>
      <c r="D16" s="16">
        <v>110</v>
      </c>
      <c r="E16" s="56">
        <f>D16*160</f>
        <v>17600</v>
      </c>
      <c r="F16" s="56"/>
      <c r="G16" s="57">
        <f>E16*3</f>
        <v>52800</v>
      </c>
      <c r="H16" s="58"/>
      <c r="I16" s="2"/>
    </row>
    <row r="17" spans="1:11" ht="14.25">
      <c r="A17" s="32">
        <v>2</v>
      </c>
      <c r="B17" s="35" t="s">
        <v>72</v>
      </c>
      <c r="C17" s="7">
        <f>D17/D25</f>
        <v>6.640471512770138E-2</v>
      </c>
      <c r="D17" s="37">
        <f>IF(B17="Custos indiretos (8,45%)",((D16)*8.45%),0)</f>
        <v>9.2949999999999999</v>
      </c>
      <c r="E17" s="56">
        <f>D17*160</f>
        <v>1487.2</v>
      </c>
      <c r="F17" s="56"/>
      <c r="G17" s="57">
        <f t="shared" ref="G17:G24" si="0">E17*3</f>
        <v>4461.6000000000004</v>
      </c>
      <c r="H17" s="58"/>
      <c r="I17" s="2"/>
      <c r="J17" s="38"/>
      <c r="K17" s="39"/>
    </row>
    <row r="18" spans="1:11" ht="14.25">
      <c r="A18" s="32">
        <v>3</v>
      </c>
      <c r="B18" s="35" t="s">
        <v>74</v>
      </c>
      <c r="C18" s="7">
        <f>D18/D25</f>
        <v>5.1080550098231833E-3</v>
      </c>
      <c r="D18" s="37">
        <f>D16*0.65%</f>
        <v>0.71500000000000008</v>
      </c>
      <c r="E18" s="64">
        <f>E16*0.92%</f>
        <v>161.91999999999999</v>
      </c>
      <c r="F18" s="63"/>
      <c r="G18" s="57">
        <f t="shared" si="0"/>
        <v>485.76</v>
      </c>
      <c r="H18" s="58"/>
      <c r="I18" s="2"/>
      <c r="J18" s="40"/>
    </row>
    <row r="19" spans="1:11" ht="14.25">
      <c r="A19" s="32">
        <v>4</v>
      </c>
      <c r="B19" s="35" t="s">
        <v>27</v>
      </c>
      <c r="C19" s="7">
        <f>D19/D25</f>
        <v>2.3575638506876228E-2</v>
      </c>
      <c r="D19" s="37">
        <f>D16*3%</f>
        <v>3.3</v>
      </c>
      <c r="E19" s="56">
        <f t="shared" ref="E19:E20" si="1">D19*160</f>
        <v>528</v>
      </c>
      <c r="F19" s="56"/>
      <c r="G19" s="57">
        <f t="shared" si="0"/>
        <v>1584</v>
      </c>
      <c r="H19" s="58"/>
      <c r="I19" s="2"/>
    </row>
    <row r="20" spans="1:11" ht="14.25">
      <c r="A20" s="32">
        <v>5</v>
      </c>
      <c r="B20" s="13" t="s">
        <v>28</v>
      </c>
      <c r="C20" s="7">
        <f>D20/D25</f>
        <v>0</v>
      </c>
      <c r="D20" s="37"/>
      <c r="E20" s="56">
        <f t="shared" si="1"/>
        <v>0</v>
      </c>
      <c r="F20" s="56"/>
      <c r="G20" s="57">
        <f t="shared" si="0"/>
        <v>0</v>
      </c>
      <c r="H20" s="58"/>
      <c r="I20" s="2"/>
    </row>
    <row r="21" spans="1:11" ht="14.25">
      <c r="A21" s="32">
        <v>6</v>
      </c>
      <c r="B21" s="13" t="s">
        <v>34</v>
      </c>
      <c r="C21" s="7">
        <f>D21/D25</f>
        <v>1.1787819253438114E-2</v>
      </c>
      <c r="D21" s="37">
        <f>D16*1.5%</f>
        <v>1.65</v>
      </c>
      <c r="E21" s="62">
        <f>E16*2.12%</f>
        <v>373.12</v>
      </c>
      <c r="F21" s="63"/>
      <c r="G21" s="57">
        <f t="shared" si="0"/>
        <v>1119.3600000000001</v>
      </c>
      <c r="H21" s="58"/>
      <c r="I21" s="2"/>
    </row>
    <row r="22" spans="1:11" ht="14.25">
      <c r="A22" s="32">
        <v>7</v>
      </c>
      <c r="B22" s="35" t="s">
        <v>30</v>
      </c>
      <c r="C22" s="7">
        <f>D22/D25</f>
        <v>0</v>
      </c>
      <c r="D22" s="37"/>
      <c r="E22" s="56">
        <f t="shared" ref="E22:E24" si="2">D22*160</f>
        <v>0</v>
      </c>
      <c r="F22" s="56"/>
      <c r="G22" s="57">
        <f t="shared" si="0"/>
        <v>0</v>
      </c>
      <c r="H22" s="58"/>
      <c r="I22" s="2"/>
    </row>
    <row r="23" spans="1:11" ht="14.25">
      <c r="A23" s="32">
        <v>8</v>
      </c>
      <c r="B23" s="35" t="s">
        <v>29</v>
      </c>
      <c r="C23" s="7">
        <f>D23/D25</f>
        <v>2.7504911591355603E-2</v>
      </c>
      <c r="D23" s="37">
        <f>D16*3.5%</f>
        <v>3.8500000000000005</v>
      </c>
      <c r="E23" s="56">
        <f t="shared" si="2"/>
        <v>616.00000000000011</v>
      </c>
      <c r="F23" s="56"/>
      <c r="G23" s="57">
        <f t="shared" si="0"/>
        <v>1848.0000000000005</v>
      </c>
      <c r="H23" s="58"/>
      <c r="I23" s="2"/>
    </row>
    <row r="24" spans="1:11" ht="14.25">
      <c r="A24" s="32">
        <v>9</v>
      </c>
      <c r="B24" s="35" t="s">
        <v>31</v>
      </c>
      <c r="C24" s="7">
        <f>D24/D25</f>
        <v>7.9764243614931243E-2</v>
      </c>
      <c r="D24" s="37">
        <f>IF(B24="Lucro (10,15%)",((D16)*10.15%),0)</f>
        <v>11.165000000000001</v>
      </c>
      <c r="E24" s="56">
        <f t="shared" si="2"/>
        <v>1786.4</v>
      </c>
      <c r="F24" s="56"/>
      <c r="G24" s="57">
        <f t="shared" si="0"/>
        <v>5359.2000000000007</v>
      </c>
      <c r="H24" s="58"/>
      <c r="I24" s="2"/>
      <c r="J24" s="38"/>
      <c r="K24" s="39"/>
    </row>
    <row r="25" spans="1:11" ht="15">
      <c r="A25" s="32">
        <v>10</v>
      </c>
      <c r="B25" s="33" t="s">
        <v>22</v>
      </c>
      <c r="C25" s="8">
        <f>SUM(C16:C24)</f>
        <v>1</v>
      </c>
      <c r="D25" s="14">
        <f>SUM(D16:D24)</f>
        <v>139.97499999999999</v>
      </c>
      <c r="E25" s="59">
        <f>SUM(E16:F24)</f>
        <v>22552.639999999999</v>
      </c>
      <c r="F25" s="60"/>
      <c r="G25" s="61">
        <f>SUM(G16:H24)</f>
        <v>67657.919999999998</v>
      </c>
      <c r="H25" s="61"/>
      <c r="I25" s="2"/>
    </row>
    <row r="26" spans="1:11" s="44" customFormat="1" ht="8.25">
      <c r="A26" s="43"/>
      <c r="C26" s="45"/>
    </row>
    <row r="27" spans="1:11" ht="13.9" customHeight="1">
      <c r="B27" s="54" t="s">
        <v>24</v>
      </c>
      <c r="C27" s="54"/>
      <c r="D27" s="54"/>
      <c r="E27" s="54"/>
      <c r="F27" s="54"/>
      <c r="G27" s="54"/>
      <c r="H27" s="54"/>
    </row>
    <row r="28" spans="1:11" ht="13.9" customHeight="1">
      <c r="B28" s="36" t="s">
        <v>16</v>
      </c>
      <c r="C28" s="36" t="s">
        <v>5</v>
      </c>
      <c r="D28" s="36" t="s">
        <v>17</v>
      </c>
      <c r="E28" s="55" t="s">
        <v>18</v>
      </c>
      <c r="F28" s="55"/>
      <c r="G28" s="2"/>
      <c r="H28" s="2"/>
    </row>
    <row r="29" spans="1:11" ht="25.5" customHeight="1">
      <c r="A29" s="32">
        <v>1</v>
      </c>
      <c r="B29" s="35" t="s">
        <v>20</v>
      </c>
      <c r="C29" s="6">
        <f>D29/D38</f>
        <v>0.78585461689587432</v>
      </c>
      <c r="D29" s="30">
        <f>D16</f>
        <v>110</v>
      </c>
      <c r="E29" s="47">
        <f>D29*80</f>
        <v>8800</v>
      </c>
      <c r="F29" s="48"/>
      <c r="G29" s="2"/>
      <c r="H29" s="2"/>
    </row>
    <row r="30" spans="1:11" ht="13.9" customHeight="1">
      <c r="A30" s="32">
        <v>2</v>
      </c>
      <c r="B30" s="35" t="s">
        <v>21</v>
      </c>
      <c r="C30" s="7">
        <f>D30/D38</f>
        <v>6.640471512770138E-2</v>
      </c>
      <c r="D30" s="37">
        <f>IF(B17="Custos indiretos (8,45%)",((D16)*8.45%),0)</f>
        <v>9.2949999999999999</v>
      </c>
      <c r="E30" s="47">
        <f>D30*80</f>
        <v>743.6</v>
      </c>
      <c r="F30" s="48"/>
      <c r="G30" s="2"/>
      <c r="H30" s="2"/>
    </row>
    <row r="31" spans="1:11" ht="13.9" customHeight="1">
      <c r="A31" s="32">
        <v>3</v>
      </c>
      <c r="B31" s="35" t="s">
        <v>74</v>
      </c>
      <c r="C31" s="7">
        <f>D31/D38</f>
        <v>5.1080550098231833E-3</v>
      </c>
      <c r="D31" s="37">
        <f>D29*0.65%</f>
        <v>0.71500000000000008</v>
      </c>
      <c r="E31" s="47">
        <f>D31*80</f>
        <v>57.2</v>
      </c>
      <c r="F31" s="48"/>
      <c r="G31" s="2"/>
      <c r="H31" s="2"/>
    </row>
    <row r="32" spans="1:11" ht="13.9" customHeight="1">
      <c r="A32" s="32">
        <v>4</v>
      </c>
      <c r="B32" s="35" t="s">
        <v>27</v>
      </c>
      <c r="C32" s="7">
        <f>D32/D38</f>
        <v>2.3575638506876228E-2</v>
      </c>
      <c r="D32" s="37">
        <f>D29*3%</f>
        <v>3.3</v>
      </c>
      <c r="E32" s="47">
        <f t="shared" ref="E32" si="3">D32*80</f>
        <v>264</v>
      </c>
      <c r="F32" s="48"/>
      <c r="G32" s="2"/>
      <c r="H32" s="2"/>
    </row>
    <row r="33" spans="1:8" ht="24">
      <c r="A33" s="32">
        <v>5</v>
      </c>
      <c r="B33" s="12" t="s">
        <v>32</v>
      </c>
      <c r="C33" s="7">
        <f>D33/D38</f>
        <v>0</v>
      </c>
      <c r="D33" s="37"/>
      <c r="E33" s="47">
        <f>D33*80</f>
        <v>0</v>
      </c>
      <c r="F33" s="48"/>
      <c r="G33" s="2"/>
      <c r="H33" s="2"/>
    </row>
    <row r="34" spans="1:8" ht="28.5">
      <c r="A34" s="32">
        <v>6</v>
      </c>
      <c r="B34" s="35" t="s">
        <v>34</v>
      </c>
      <c r="C34" s="7">
        <f>D34/D38</f>
        <v>1.1787819253438114E-2</v>
      </c>
      <c r="D34" s="37">
        <f>D29*1.5%</f>
        <v>1.65</v>
      </c>
      <c r="E34" s="47">
        <f>D34*80</f>
        <v>132</v>
      </c>
      <c r="F34" s="48"/>
      <c r="G34" s="2"/>
      <c r="H34" s="2"/>
    </row>
    <row r="35" spans="1:8" ht="14.25">
      <c r="A35" s="32">
        <v>7</v>
      </c>
      <c r="B35" s="35" t="s">
        <v>30</v>
      </c>
      <c r="C35" s="7">
        <f>D35/D38</f>
        <v>0</v>
      </c>
      <c r="D35" s="37"/>
      <c r="E35" s="47">
        <f>D35*80</f>
        <v>0</v>
      </c>
      <c r="F35" s="48"/>
      <c r="G35" s="2"/>
      <c r="H35" s="2"/>
    </row>
    <row r="36" spans="1:8" ht="14.25">
      <c r="A36" s="32">
        <v>8</v>
      </c>
      <c r="B36" s="35" t="s">
        <v>75</v>
      </c>
      <c r="C36" s="7">
        <f>D36/D38</f>
        <v>2.7504911591355603E-2</v>
      </c>
      <c r="D36" s="37">
        <f>D29*3.5%</f>
        <v>3.8500000000000005</v>
      </c>
      <c r="E36" s="47">
        <f t="shared" ref="E36:E37" si="4">D36*80</f>
        <v>308.00000000000006</v>
      </c>
      <c r="F36" s="48"/>
      <c r="G36" s="2"/>
      <c r="H36" s="2"/>
    </row>
    <row r="37" spans="1:8" ht="14.25">
      <c r="A37" s="32">
        <v>9</v>
      </c>
      <c r="B37" s="35" t="s">
        <v>31</v>
      </c>
      <c r="C37" s="7">
        <f>D37/D38</f>
        <v>7.9764243614931243E-2</v>
      </c>
      <c r="D37" s="37">
        <f>IF(B37="Lucro (10,15%)",((D29)*10.15%),0)</f>
        <v>11.165000000000001</v>
      </c>
      <c r="E37" s="47">
        <f t="shared" si="4"/>
        <v>893.2</v>
      </c>
      <c r="F37" s="48"/>
      <c r="G37" s="2"/>
      <c r="H37" s="2"/>
    </row>
    <row r="38" spans="1:8" ht="15.75">
      <c r="A38" s="32">
        <v>10</v>
      </c>
      <c r="B38" s="9" t="s">
        <v>22</v>
      </c>
      <c r="C38" s="8">
        <f>SUM(C29:C37)</f>
        <v>1</v>
      </c>
      <c r="D38" s="15">
        <f>SUM(D29:D37)</f>
        <v>139.97499999999999</v>
      </c>
      <c r="E38" s="49">
        <f>SUM(E29:F37)</f>
        <v>11198.000000000002</v>
      </c>
      <c r="F38" s="49">
        <v>4</v>
      </c>
      <c r="G38" s="2"/>
      <c r="H38" s="2"/>
    </row>
    <row r="39" spans="1:8" s="44" customFormat="1" ht="8.25">
      <c r="A39" s="43"/>
      <c r="B39" s="46"/>
      <c r="C39" s="46"/>
      <c r="D39" s="46"/>
      <c r="E39" s="46"/>
      <c r="F39" s="46"/>
      <c r="G39" s="46"/>
      <c r="H39" s="46"/>
    </row>
    <row r="40" spans="1:8" s="44" customFormat="1" ht="8.25">
      <c r="A40" s="43"/>
      <c r="B40" s="46"/>
      <c r="C40" s="46"/>
      <c r="D40" s="46"/>
      <c r="E40" s="46"/>
      <c r="F40" s="46"/>
      <c r="G40" s="46"/>
      <c r="H40" s="46"/>
    </row>
    <row r="41" spans="1:8" ht="15">
      <c r="B41" s="50" t="s">
        <v>25</v>
      </c>
      <c r="C41" s="50"/>
      <c r="D41" s="50"/>
      <c r="E41" s="50"/>
      <c r="F41" s="51">
        <f>D38*560</f>
        <v>78386</v>
      </c>
      <c r="G41" s="51"/>
    </row>
    <row r="42" spans="1:8" ht="15">
      <c r="B42" s="50" t="s">
        <v>26</v>
      </c>
      <c r="C42" s="50"/>
      <c r="D42" s="50"/>
      <c r="E42" s="50"/>
      <c r="F42" s="52">
        <f>D25</f>
        <v>139.97499999999999</v>
      </c>
      <c r="G42" s="53"/>
      <c r="H42" s="41">
        <f>D25-F42</f>
        <v>0</v>
      </c>
    </row>
    <row r="43" spans="1:8" s="44" customFormat="1" ht="8.25">
      <c r="A43" s="43"/>
      <c r="C43" s="45"/>
    </row>
    <row r="44" spans="1:8">
      <c r="B44" t="s">
        <v>76</v>
      </c>
    </row>
    <row r="45" spans="1:8">
      <c r="B45" s="42" t="s">
        <v>77</v>
      </c>
    </row>
    <row r="48" spans="1:8">
      <c r="C48" s="75" t="s">
        <v>78</v>
      </c>
      <c r="D48" s="75"/>
    </row>
    <row r="49" spans="3:4">
      <c r="C49" s="75" t="s">
        <v>79</v>
      </c>
      <c r="D49" s="75"/>
    </row>
  </sheetData>
  <mergeCells count="62">
    <mergeCell ref="C48:D48"/>
    <mergeCell ref="C49:D49"/>
    <mergeCell ref="B1:I1"/>
    <mergeCell ref="B2:H2"/>
    <mergeCell ref="B3:H3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H9"/>
    <mergeCell ref="B10:E10"/>
    <mergeCell ref="F10:H10"/>
    <mergeCell ref="B11:E11"/>
    <mergeCell ref="F11:H11"/>
    <mergeCell ref="B12:E12"/>
    <mergeCell ref="F12:H12"/>
    <mergeCell ref="B13:I13"/>
    <mergeCell ref="B14:I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B27:H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B41:E41"/>
    <mergeCell ref="F41:G41"/>
    <mergeCell ref="B42:E42"/>
    <mergeCell ref="F42:G4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opLeftCell="A3" workbookViewId="0">
      <selection activeCell="J32" sqref="J32"/>
    </sheetView>
  </sheetViews>
  <sheetFormatPr defaultRowHeight="12.75"/>
  <cols>
    <col min="1" max="1" width="32" customWidth="1"/>
    <col min="2" max="2" width="9.33203125" style="1" customWidth="1"/>
    <col min="3" max="3" width="16.5" customWidth="1"/>
    <col min="4" max="4" width="14.83203125" customWidth="1"/>
    <col min="5" max="5" width="3" customWidth="1"/>
    <col min="6" max="6" width="12.83203125" customWidth="1"/>
    <col min="7" max="7" width="8.5" customWidth="1"/>
    <col min="8" max="8" width="2.6640625" customWidth="1"/>
    <col min="9" max="1025" width="8.6640625" customWidth="1"/>
  </cols>
  <sheetData>
    <row r="1" spans="1:8" ht="15.75" customHeight="1">
      <c r="A1" s="74" t="s">
        <v>0</v>
      </c>
      <c r="B1" s="74"/>
      <c r="C1" s="74"/>
      <c r="D1" s="74"/>
      <c r="E1" s="74"/>
      <c r="F1" s="74"/>
      <c r="G1" s="74"/>
      <c r="H1" s="74"/>
    </row>
    <row r="2" spans="1:8" ht="36.950000000000003" customHeight="1">
      <c r="A2" s="71" t="s">
        <v>1</v>
      </c>
      <c r="B2" s="71"/>
      <c r="C2" s="71"/>
      <c r="D2" s="71"/>
      <c r="E2" s="71"/>
      <c r="F2" s="71"/>
      <c r="G2" s="71"/>
      <c r="H2" s="2"/>
    </row>
    <row r="3" spans="1:8" ht="14.25">
      <c r="A3" s="71" t="s">
        <v>2</v>
      </c>
      <c r="B3" s="71"/>
      <c r="C3" s="71"/>
      <c r="D3" s="71"/>
      <c r="E3" s="71"/>
      <c r="F3" s="71"/>
      <c r="G3" s="71"/>
      <c r="H3" s="2"/>
    </row>
    <row r="4" spans="1:8" ht="14.25">
      <c r="A4" s="67" t="s">
        <v>3</v>
      </c>
      <c r="B4" s="67"/>
      <c r="C4" s="67"/>
      <c r="D4" s="71" t="s">
        <v>4</v>
      </c>
      <c r="E4" s="71"/>
      <c r="F4" s="71"/>
      <c r="G4" s="25" t="s">
        <v>5</v>
      </c>
      <c r="H4" s="2"/>
    </row>
    <row r="5" spans="1:8" ht="15">
      <c r="A5" s="67" t="s">
        <v>6</v>
      </c>
      <c r="B5" s="67"/>
      <c r="C5" s="67"/>
      <c r="D5" s="70" t="s">
        <v>35</v>
      </c>
      <c r="E5" s="70"/>
      <c r="F5" s="70"/>
      <c r="G5" s="3">
        <v>70.97</v>
      </c>
      <c r="H5" s="2"/>
    </row>
    <row r="6" spans="1:8" ht="15">
      <c r="A6" s="67" t="s">
        <v>7</v>
      </c>
      <c r="B6" s="67"/>
      <c r="C6" s="67"/>
      <c r="D6" s="70" t="s">
        <v>36</v>
      </c>
      <c r="E6" s="70"/>
      <c r="F6" s="70"/>
      <c r="G6" s="3">
        <v>21.83</v>
      </c>
      <c r="H6" s="2"/>
    </row>
    <row r="7" spans="1:8" ht="15">
      <c r="A7" s="67" t="s">
        <v>37</v>
      </c>
      <c r="B7" s="67"/>
      <c r="C7" s="67"/>
      <c r="D7" s="70" t="s">
        <v>38</v>
      </c>
      <c r="E7" s="70"/>
      <c r="F7" s="70"/>
      <c r="G7" s="3">
        <v>7.2</v>
      </c>
      <c r="H7" s="2"/>
    </row>
    <row r="8" spans="1:8" ht="15">
      <c r="A8" s="50" t="s">
        <v>8</v>
      </c>
      <c r="B8" s="50"/>
      <c r="C8" s="50"/>
      <c r="D8" s="70" t="s">
        <v>39</v>
      </c>
      <c r="E8" s="70"/>
      <c r="F8" s="70"/>
      <c r="G8" s="3">
        <v>100</v>
      </c>
      <c r="H8" s="2"/>
    </row>
    <row r="9" spans="1:8" ht="14.25">
      <c r="A9" s="71" t="s">
        <v>9</v>
      </c>
      <c r="B9" s="71"/>
      <c r="C9" s="71"/>
      <c r="D9" s="71"/>
      <c r="E9" s="71"/>
      <c r="F9" s="71"/>
      <c r="G9" s="71"/>
      <c r="H9" s="2"/>
    </row>
    <row r="10" spans="1:8" ht="14.25">
      <c r="A10" s="71" t="s">
        <v>10</v>
      </c>
      <c r="B10" s="71"/>
      <c r="C10" s="71"/>
      <c r="D10" s="71"/>
      <c r="E10" s="71" t="s">
        <v>11</v>
      </c>
      <c r="F10" s="71"/>
      <c r="G10" s="71"/>
      <c r="H10" s="2"/>
    </row>
    <row r="11" spans="1:8" ht="14.25">
      <c r="A11" s="67" t="s">
        <v>12</v>
      </c>
      <c r="B11" s="67"/>
      <c r="C11" s="67"/>
      <c r="D11" s="67"/>
      <c r="E11" s="68">
        <v>4</v>
      </c>
      <c r="F11" s="68"/>
      <c r="G11" s="68"/>
      <c r="H11" s="2"/>
    </row>
    <row r="12" spans="1:8" ht="14.25">
      <c r="A12" s="67" t="s">
        <v>13</v>
      </c>
      <c r="B12" s="67"/>
      <c r="C12" s="67"/>
      <c r="D12" s="67"/>
      <c r="E12" s="68">
        <v>4</v>
      </c>
      <c r="F12" s="68"/>
      <c r="G12" s="68"/>
      <c r="H12" s="2"/>
    </row>
    <row r="13" spans="1:8" ht="15.75" customHeight="1">
      <c r="A13" s="54" t="s">
        <v>14</v>
      </c>
      <c r="B13" s="54"/>
      <c r="C13" s="54"/>
      <c r="D13" s="54"/>
      <c r="E13" s="54"/>
      <c r="F13" s="54"/>
      <c r="G13" s="54"/>
      <c r="H13" s="54"/>
    </row>
    <row r="14" spans="1:8" ht="15.75" customHeight="1">
      <c r="A14" s="54" t="s">
        <v>15</v>
      </c>
      <c r="B14" s="54"/>
      <c r="C14" s="54"/>
      <c r="D14" s="54"/>
      <c r="E14" s="54"/>
      <c r="F14" s="54"/>
      <c r="G14" s="54"/>
      <c r="H14" s="54"/>
    </row>
    <row r="15" spans="1:8" ht="14.25">
      <c r="A15" s="4" t="s">
        <v>16</v>
      </c>
      <c r="B15" s="5" t="s">
        <v>5</v>
      </c>
      <c r="C15" s="22" t="s">
        <v>17</v>
      </c>
      <c r="D15" s="65" t="s">
        <v>18</v>
      </c>
      <c r="E15" s="65"/>
      <c r="F15" s="66" t="s">
        <v>19</v>
      </c>
      <c r="G15" s="66"/>
      <c r="H15" s="2"/>
    </row>
    <row r="16" spans="1:8" ht="36" customHeight="1">
      <c r="A16" s="24" t="s">
        <v>20</v>
      </c>
      <c r="B16" s="6">
        <v>0.7097</v>
      </c>
      <c r="C16" s="26" t="s">
        <v>40</v>
      </c>
      <c r="D16" s="48" t="s">
        <v>41</v>
      </c>
      <c r="E16" s="48"/>
      <c r="F16" s="58"/>
      <c r="G16" s="58"/>
      <c r="H16" s="2"/>
    </row>
    <row r="17" spans="1:8" ht="20.100000000000001" customHeight="1">
      <c r="A17" s="24" t="s">
        <v>21</v>
      </c>
      <c r="B17" s="27">
        <v>0.06</v>
      </c>
      <c r="C17" s="17" t="s">
        <v>42</v>
      </c>
      <c r="D17" s="48" t="s">
        <v>43</v>
      </c>
      <c r="E17" s="48"/>
      <c r="F17" s="73"/>
      <c r="G17" s="73"/>
      <c r="H17" s="2"/>
    </row>
    <row r="18" spans="1:8" ht="14.25">
      <c r="A18" s="24" t="s">
        <v>44</v>
      </c>
      <c r="B18" s="7">
        <v>6.4999999999999997E-3</v>
      </c>
      <c r="C18" s="17" t="s">
        <v>45</v>
      </c>
      <c r="D18" s="48" t="s">
        <v>46</v>
      </c>
      <c r="E18" s="48"/>
      <c r="F18" s="73"/>
      <c r="G18" s="73"/>
      <c r="H18" s="2"/>
    </row>
    <row r="19" spans="1:8" ht="14.25">
      <c r="A19" s="24" t="s">
        <v>47</v>
      </c>
      <c r="B19" s="27">
        <v>0.03</v>
      </c>
      <c r="C19" s="17" t="s">
        <v>48</v>
      </c>
      <c r="D19" s="48" t="s">
        <v>49</v>
      </c>
      <c r="E19" s="48"/>
      <c r="F19" s="73"/>
      <c r="G19" s="73"/>
      <c r="H19" s="2"/>
    </row>
    <row r="20" spans="1:8" ht="14.25">
      <c r="A20" s="24" t="s">
        <v>50</v>
      </c>
      <c r="B20" s="27">
        <v>0.01</v>
      </c>
      <c r="C20" s="17" t="s">
        <v>51</v>
      </c>
      <c r="D20" s="48" t="s">
        <v>52</v>
      </c>
      <c r="E20" s="48"/>
      <c r="F20" s="73"/>
      <c r="G20" s="73"/>
      <c r="H20" s="2"/>
    </row>
    <row r="21" spans="1:8" ht="14.25">
      <c r="A21" s="24" t="s">
        <v>53</v>
      </c>
      <c r="B21" s="7">
        <v>1.4999999999999999E-2</v>
      </c>
      <c r="C21" s="17" t="s">
        <v>54</v>
      </c>
      <c r="D21" s="48" t="s">
        <v>55</v>
      </c>
      <c r="E21" s="48"/>
      <c r="F21" s="73"/>
      <c r="G21" s="73"/>
      <c r="H21" s="2"/>
    </row>
    <row r="22" spans="1:8" ht="14.25">
      <c r="A22" s="24" t="s">
        <v>56</v>
      </c>
      <c r="B22" s="7">
        <v>7.6799999999999993E-2</v>
      </c>
      <c r="C22" s="17" t="s">
        <v>57</v>
      </c>
      <c r="D22" s="48" t="s">
        <v>58</v>
      </c>
      <c r="E22" s="48"/>
      <c r="F22" s="73"/>
      <c r="G22" s="73"/>
      <c r="H22" s="2"/>
    </row>
    <row r="23" spans="1:8" ht="14.25">
      <c r="A23" s="24" t="s">
        <v>59</v>
      </c>
      <c r="B23" s="27">
        <v>0.02</v>
      </c>
      <c r="C23" s="17" t="s">
        <v>60</v>
      </c>
      <c r="D23" s="48" t="s">
        <v>61</v>
      </c>
      <c r="E23" s="48"/>
      <c r="F23" s="73"/>
      <c r="G23" s="73"/>
      <c r="H23" s="2"/>
    </row>
    <row r="24" spans="1:8" ht="14.25">
      <c r="A24" s="24" t="s">
        <v>62</v>
      </c>
      <c r="B24" s="7">
        <v>7.1999999999999995E-2</v>
      </c>
      <c r="C24" s="17" t="s">
        <v>63</v>
      </c>
      <c r="D24" s="48" t="s">
        <v>64</v>
      </c>
      <c r="E24" s="48"/>
      <c r="F24" s="73"/>
      <c r="G24" s="73"/>
      <c r="H24" s="2"/>
    </row>
    <row r="25" spans="1:8" ht="15">
      <c r="A25" s="19" t="s">
        <v>22</v>
      </c>
      <c r="B25" s="8">
        <v>1</v>
      </c>
      <c r="C25" s="21" t="s">
        <v>23</v>
      </c>
      <c r="D25" s="60" t="s">
        <v>65</v>
      </c>
      <c r="E25" s="60"/>
      <c r="F25" s="61">
        <v>74400</v>
      </c>
      <c r="G25" s="61"/>
      <c r="H25" s="2"/>
    </row>
    <row r="27" spans="1:8" ht="13.9" customHeight="1">
      <c r="A27" s="54" t="s">
        <v>24</v>
      </c>
      <c r="B27" s="54"/>
      <c r="C27" s="54"/>
      <c r="D27" s="54"/>
      <c r="E27" s="54"/>
      <c r="F27" s="54"/>
      <c r="G27" s="54"/>
    </row>
    <row r="28" spans="1:8" ht="13.9" customHeight="1">
      <c r="A28" s="25" t="s">
        <v>16</v>
      </c>
      <c r="B28" s="23" t="s">
        <v>5</v>
      </c>
      <c r="C28" s="20" t="s">
        <v>17</v>
      </c>
      <c r="D28" s="55" t="s">
        <v>18</v>
      </c>
      <c r="E28" s="55"/>
      <c r="F28" s="2"/>
      <c r="G28" s="2"/>
    </row>
    <row r="29" spans="1:8" ht="25.5" customHeight="1">
      <c r="A29" s="24" t="s">
        <v>20</v>
      </c>
      <c r="B29" s="6">
        <v>0.7097</v>
      </c>
      <c r="C29" s="26" t="s">
        <v>40</v>
      </c>
      <c r="D29" s="48" t="s">
        <v>66</v>
      </c>
      <c r="E29" s="48"/>
      <c r="F29" s="2"/>
      <c r="G29" s="2"/>
    </row>
    <row r="30" spans="1:8" ht="13.9" customHeight="1">
      <c r="A30" s="24" t="s">
        <v>21</v>
      </c>
      <c r="B30" s="27">
        <v>0.06</v>
      </c>
      <c r="C30" s="17" t="s">
        <v>42</v>
      </c>
      <c r="D30" s="48" t="s">
        <v>49</v>
      </c>
      <c r="E30" s="48"/>
      <c r="F30" s="2"/>
      <c r="G30" s="2"/>
    </row>
    <row r="31" spans="1:8" ht="13.9" customHeight="1">
      <c r="A31" s="24" t="s">
        <v>44</v>
      </c>
      <c r="D31" s="48" t="s">
        <v>67</v>
      </c>
      <c r="E31" s="48"/>
      <c r="F31" s="2"/>
      <c r="G31" s="2"/>
    </row>
    <row r="32" spans="1:8" ht="13.9" customHeight="1">
      <c r="A32" s="24" t="s">
        <v>47</v>
      </c>
      <c r="B32" s="7">
        <v>6.4999999999999997E-3</v>
      </c>
      <c r="C32" s="17" t="s">
        <v>45</v>
      </c>
      <c r="D32" s="48" t="s">
        <v>55</v>
      </c>
      <c r="E32" s="48"/>
      <c r="F32" s="2"/>
      <c r="G32" s="2"/>
    </row>
    <row r="33" spans="1:7" ht="14.25">
      <c r="A33" s="24" t="s">
        <v>50</v>
      </c>
      <c r="B33" s="27">
        <v>0.03</v>
      </c>
      <c r="C33" s="17" t="s">
        <v>48</v>
      </c>
      <c r="D33" s="48" t="s">
        <v>68</v>
      </c>
      <c r="E33" s="48"/>
      <c r="F33" s="2"/>
      <c r="G33" s="2"/>
    </row>
    <row r="34" spans="1:7" ht="14.25">
      <c r="A34" s="24" t="s">
        <v>53</v>
      </c>
      <c r="B34" s="27">
        <v>0.01</v>
      </c>
      <c r="C34" s="17" t="s">
        <v>51</v>
      </c>
      <c r="D34" s="48" t="s">
        <v>69</v>
      </c>
      <c r="E34" s="48"/>
      <c r="F34" s="2"/>
      <c r="G34" s="2"/>
    </row>
    <row r="35" spans="1:7" ht="14.25">
      <c r="A35" s="24" t="s">
        <v>56</v>
      </c>
      <c r="B35" s="7">
        <v>1.4999999999999999E-2</v>
      </c>
      <c r="C35" s="17" t="s">
        <v>54</v>
      </c>
      <c r="D35" s="48" t="s">
        <v>70</v>
      </c>
      <c r="E35" s="48"/>
      <c r="F35" s="2"/>
      <c r="G35" s="2"/>
    </row>
    <row r="36" spans="1:7" ht="14.25">
      <c r="A36" s="24" t="s">
        <v>59</v>
      </c>
      <c r="B36" s="7">
        <v>7.6799999999999993E-2</v>
      </c>
      <c r="C36" s="17" t="s">
        <v>57</v>
      </c>
      <c r="D36" s="48" t="s">
        <v>52</v>
      </c>
      <c r="E36" s="48"/>
      <c r="F36" s="2"/>
      <c r="G36" s="2"/>
    </row>
    <row r="37" spans="1:7" ht="14.25">
      <c r="A37" s="24" t="s">
        <v>62</v>
      </c>
      <c r="B37" s="7">
        <v>7.1999999999999995E-2</v>
      </c>
      <c r="C37" s="17" t="s">
        <v>63</v>
      </c>
      <c r="D37" s="48" t="s">
        <v>71</v>
      </c>
      <c r="E37" s="48">
        <v>4</v>
      </c>
      <c r="F37" s="2"/>
      <c r="G37" s="2"/>
    </row>
    <row r="38" spans="1:7" ht="15">
      <c r="A38" s="9" t="s">
        <v>22</v>
      </c>
      <c r="B38" s="28">
        <v>1</v>
      </c>
      <c r="C38" s="29" t="s">
        <v>23</v>
      </c>
      <c r="D38" s="49">
        <v>12400</v>
      </c>
      <c r="E38" s="49">
        <v>4</v>
      </c>
      <c r="F38" s="2"/>
      <c r="G38" s="2"/>
    </row>
    <row r="39" spans="1:7" ht="15">
      <c r="B39" s="10"/>
      <c r="C39" s="11"/>
      <c r="D39" s="18"/>
      <c r="E39" s="18"/>
      <c r="F39" s="2"/>
      <c r="G39" s="2"/>
    </row>
    <row r="40" spans="1:7" ht="15">
      <c r="A40" s="50" t="s">
        <v>25</v>
      </c>
      <c r="B40" s="50"/>
      <c r="C40" s="50"/>
      <c r="D40" s="50"/>
      <c r="E40" s="51">
        <v>86800</v>
      </c>
      <c r="F40" s="51"/>
      <c r="G40" s="2"/>
    </row>
    <row r="41" spans="1:7" ht="15">
      <c r="A41" s="50" t="s">
        <v>26</v>
      </c>
      <c r="B41" s="50"/>
      <c r="C41" s="50"/>
      <c r="D41" s="50"/>
      <c r="E41" s="50" t="s">
        <v>23</v>
      </c>
      <c r="F41" s="50"/>
      <c r="G41" s="2"/>
    </row>
  </sheetData>
  <mergeCells count="60">
    <mergeCell ref="A5:C5"/>
    <mergeCell ref="D5:F5"/>
    <mergeCell ref="A1:H1"/>
    <mergeCell ref="A2:G2"/>
    <mergeCell ref="A3:G3"/>
    <mergeCell ref="A4:C4"/>
    <mergeCell ref="D4:F4"/>
    <mergeCell ref="A12:D12"/>
    <mergeCell ref="E12:G12"/>
    <mergeCell ref="A6:C6"/>
    <mergeCell ref="D6:F6"/>
    <mergeCell ref="A7:C7"/>
    <mergeCell ref="D7:F7"/>
    <mergeCell ref="A8:C8"/>
    <mergeCell ref="D8:F8"/>
    <mergeCell ref="A9:G9"/>
    <mergeCell ref="A10:D10"/>
    <mergeCell ref="E10:G10"/>
    <mergeCell ref="A11:D11"/>
    <mergeCell ref="E11:G11"/>
    <mergeCell ref="A13:H13"/>
    <mergeCell ref="A14:H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32:E32"/>
    <mergeCell ref="D23:E23"/>
    <mergeCell ref="F23:G23"/>
    <mergeCell ref="D24:E24"/>
    <mergeCell ref="F24:G24"/>
    <mergeCell ref="D25:E25"/>
    <mergeCell ref="F25:G25"/>
    <mergeCell ref="A27:G27"/>
    <mergeCell ref="D28:E28"/>
    <mergeCell ref="D29:E29"/>
    <mergeCell ref="D30:E30"/>
    <mergeCell ref="D31:E31"/>
    <mergeCell ref="A40:D40"/>
    <mergeCell ref="E40:F40"/>
    <mergeCell ref="A41:D41"/>
    <mergeCell ref="E41:F41"/>
    <mergeCell ref="D33:E33"/>
    <mergeCell ref="D34:E34"/>
    <mergeCell ref="D35:E35"/>
    <mergeCell ref="D36:E36"/>
    <mergeCell ref="D37:E37"/>
    <mergeCell ref="D38:E3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Table 1</vt:lpstr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médicos</dc:title>
  <dc:creator>User</dc:creator>
  <cp:lastModifiedBy>User</cp:lastModifiedBy>
  <cp:revision>6</cp:revision>
  <cp:lastPrinted>2021-09-23T12:44:49Z</cp:lastPrinted>
  <dcterms:created xsi:type="dcterms:W3CDTF">2021-07-20T16:44:12Z</dcterms:created>
  <dcterms:modified xsi:type="dcterms:W3CDTF">2021-09-23T12:44:50Z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