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25" windowWidth="21840" windowHeight="5610" activeTab="0"/>
  </bookViews>
  <sheets>
    <sheet name="DADOS" sheetId="1" r:id="rId1"/>
    <sheet name="ORÇAMENTO" sheetId="2" r:id="rId2"/>
    <sheet name="CRONOGRAMA" sheetId="3" r:id="rId3"/>
    <sheet name="BDI" sheetId="4" r:id="rId4"/>
  </sheets>
  <externalReferences>
    <externalReference r:id="rId7"/>
  </externalReferences>
  <definedNames>
    <definedName name="_xlnm.Print_Area" localSheetId="3">'BDI'!$A$1:$H$36</definedName>
    <definedName name="_xlnm.Print_Area" localSheetId="2">'CRONOGRAMA'!$A$1:$J$24</definedName>
    <definedName name="_xlnm.Print_Area" localSheetId="1">'ORÇAMENTO'!$A$1:$I$67</definedName>
  </definedNames>
  <calcPr fullCalcOnLoad="1"/>
</workbook>
</file>

<file path=xl/sharedStrings.xml><?xml version="1.0" encoding="utf-8"?>
<sst xmlns="http://schemas.openxmlformats.org/spreadsheetml/2006/main" count="292" uniqueCount="147">
  <si>
    <t>Insira os Dados do Programa</t>
  </si>
  <si>
    <t>Data Base:</t>
  </si>
  <si>
    <t xml:space="preserve"> </t>
  </si>
  <si>
    <t>Municipio:</t>
  </si>
  <si>
    <t>Caçapava do Sul</t>
  </si>
  <si>
    <t>Assinaturas</t>
  </si>
  <si>
    <t>Prefeito:</t>
  </si>
  <si>
    <t>Secretário:</t>
  </si>
  <si>
    <t>Eng. Resp.</t>
  </si>
  <si>
    <t>Projeto:</t>
  </si>
  <si>
    <t>Bairro:</t>
  </si>
  <si>
    <t>Item</t>
  </si>
  <si>
    <t>Discriminação do serviço</t>
  </si>
  <si>
    <t>1.0</t>
  </si>
  <si>
    <t>2.0</t>
  </si>
  <si>
    <t>Prefeitura Municipal de Caçapava do Sul</t>
  </si>
  <si>
    <t>Data base:</t>
  </si>
  <si>
    <t>Referência</t>
  </si>
  <si>
    <t>Unid.</t>
  </si>
  <si>
    <t>Quantidade</t>
  </si>
  <si>
    <t>Custo Unitário (R$)</t>
  </si>
  <si>
    <t>Total (R$)</t>
  </si>
  <si>
    <t>2.1</t>
  </si>
  <si>
    <t>2.2</t>
  </si>
  <si>
    <t>2.3</t>
  </si>
  <si>
    <t>%</t>
  </si>
  <si>
    <t>BONIFICAÇÃO E DESPESAS INDIRETAS - BDI</t>
  </si>
  <si>
    <t>DESCRIÇÃO</t>
  </si>
  <si>
    <t>Cidade e Data do orçamento:</t>
  </si>
  <si>
    <t>Custo Unitário (R$) + BDI</t>
  </si>
  <si>
    <t>1.1</t>
  </si>
  <si>
    <t>Lucro</t>
  </si>
  <si>
    <t>BDI: (%)</t>
  </si>
  <si>
    <t>1º</t>
  </si>
  <si>
    <t>CRONOGRAMA FÍSICO FINANCEIRO</t>
  </si>
  <si>
    <t>valor</t>
  </si>
  <si>
    <t>vlr</t>
  </si>
  <si>
    <t>Total</t>
  </si>
  <si>
    <t>Subtotal:</t>
  </si>
  <si>
    <t>Valor dos Serviços</t>
  </si>
  <si>
    <t>Total Acumulado</t>
  </si>
  <si>
    <t>Código</t>
  </si>
  <si>
    <t>SINAPI-RS</t>
  </si>
  <si>
    <t>Encargos Sociais: (%)</t>
  </si>
  <si>
    <t>1.2</t>
  </si>
  <si>
    <t>Pacífico J. Vargas - Arquiteto e Urbanista CAU-RS A12.407-9</t>
  </si>
  <si>
    <t>____________________________________________________</t>
  </si>
  <si>
    <t>______________________________________________________</t>
  </si>
  <si>
    <t>__________________________________________________________</t>
  </si>
  <si>
    <t>Giovani Amestoy - Prefeito Municipal</t>
  </si>
  <si>
    <t>PERÍODOS (meses)</t>
  </si>
  <si>
    <t>Centro</t>
  </si>
  <si>
    <t>2°</t>
  </si>
  <si>
    <t>Parâmetro</t>
  </si>
  <si>
    <t>Verificação</t>
  </si>
  <si>
    <t>CÁLCULO DO BDI</t>
  </si>
  <si>
    <t>OBSERVAÇÕES</t>
  </si>
  <si>
    <t>Administração Central</t>
  </si>
  <si>
    <t>Seguros e Garantias</t>
  </si>
  <si>
    <t>CONDIÇÃO</t>
  </si>
  <si>
    <t>Riscos</t>
  </si>
  <si>
    <t>Despesas Financeiras</t>
  </si>
  <si>
    <t>Impostos: PIS e COFINS</t>
  </si>
  <si>
    <t>(PIS = 0,65)+  (COFINS = 3)</t>
  </si>
  <si>
    <t>Impostos: ISS (mun.)</t>
  </si>
  <si>
    <t>ISS = 3,0%</t>
  </si>
  <si>
    <t>Luiz Guglielmin - Secretario de Planejamento e Meio Ambiente</t>
  </si>
  <si>
    <t>3°</t>
  </si>
  <si>
    <t>73990/1</t>
  </si>
  <si>
    <t>Aquisição e Implantação de Sistemas de Semáforos</t>
  </si>
  <si>
    <t>cj.</t>
  </si>
  <si>
    <t>1.3</t>
  </si>
  <si>
    <t>1.4</t>
  </si>
  <si>
    <t>1.5</t>
  </si>
  <si>
    <t>1.6</t>
  </si>
  <si>
    <t>1.7</t>
  </si>
  <si>
    <t>Total do Item 1.0</t>
  </si>
  <si>
    <t>Total do Item 2.0</t>
  </si>
  <si>
    <t>2.4</t>
  </si>
  <si>
    <t>2.5</t>
  </si>
  <si>
    <t>2.6</t>
  </si>
  <si>
    <t>2.7</t>
  </si>
  <si>
    <t>ESTIMATIVA TOTAL</t>
  </si>
  <si>
    <t>73916/2</t>
  </si>
  <si>
    <t>RUA BENJAMIN CONSTANT COM AV. PINHEIRO MACHADO</t>
  </si>
  <si>
    <t>RUA XV DE NOVEMBRO COM RUA CEL. CORIOLANO CASTRO</t>
  </si>
  <si>
    <t>3.0</t>
  </si>
  <si>
    <t>3.1</t>
  </si>
  <si>
    <t>3.2</t>
  </si>
  <si>
    <t>3.3</t>
  </si>
  <si>
    <t>3.4</t>
  </si>
  <si>
    <t>3.5</t>
  </si>
  <si>
    <t>3.6</t>
  </si>
  <si>
    <t>3.7</t>
  </si>
  <si>
    <t>Dezembro - 2019 - Com desoneração</t>
  </si>
  <si>
    <t>Caçapava do Sul, 05 de Fevereiro de 2020</t>
  </si>
  <si>
    <t>Caçapava do Sul, 05 de Fevereiro de 2020.</t>
  </si>
  <si>
    <t>AV. JOÃO MANOEL L. SILVA COM RUA VER. LUIZ COELHO LEAL</t>
  </si>
  <si>
    <t>Coluna principal simples 6,00m x 114,3mnm em aço galvanizado por imersão a quente</t>
  </si>
  <si>
    <t>Coluna principal dupla 6,00m x 114,3mnm em aço galvanizado por imersão a quente</t>
  </si>
  <si>
    <t>Grupo focal principal de LEDs 3x200mm completo c/anteparo solar e suporte 101,6mm</t>
  </si>
  <si>
    <t>m</t>
  </si>
  <si>
    <t>Cabo PP 4x1,5mm3</t>
  </si>
  <si>
    <t>Cabo PP 2x2,5mm2</t>
  </si>
  <si>
    <t>1.8</t>
  </si>
  <si>
    <t>1.9</t>
  </si>
  <si>
    <t>1.10</t>
  </si>
  <si>
    <t>1.11</t>
  </si>
  <si>
    <t>Orçamento</t>
  </si>
  <si>
    <t>Total do Item 3.0</t>
  </si>
  <si>
    <t>Placa de sinalização de trânsito metálica completa incluido incluindo braçadeira p/fixação.</t>
  </si>
  <si>
    <t>3.8</t>
  </si>
  <si>
    <t>3.9</t>
  </si>
  <si>
    <t>3.10</t>
  </si>
  <si>
    <t>2.8</t>
  </si>
  <si>
    <t>2.9</t>
  </si>
  <si>
    <t>2.10</t>
  </si>
  <si>
    <t>2.11</t>
  </si>
  <si>
    <t>a)   Os percentuais de Impostos a serem adotados devem ser indicados pelo Tomador, conforme legislação vigente.Para o ISS, deverão ser definidos pelo Tomador, através de declaração informativa, conforme legislação tributária municipal, a base de cálculo e, sobre esta, a respectiva alíquota do ISS, que será um percentual entre 2% e 5%.</t>
  </si>
  <si>
    <t>b)  As tabelas acima foram construídas sem considerar a desoneração sobre a folha de pagamento prevista na Lei n° 12.844/2013. Para análise de orçamentos considerando a contribuição previdenciária sobre a receita bruta deverá ser somada a alíquota de 2% no item impostos.</t>
  </si>
  <si>
    <t>Concreto em sapata sem uso de forma (0,432m3) p/base de coluna, incluso acabamento</t>
  </si>
  <si>
    <t>Escavação manual p/bloco base de coluna de sustentação de semáforos (0,432m3)</t>
  </si>
  <si>
    <t>Armação de Aço CA50 em concreto armado (0,432m3) p/bloco base de coluna</t>
  </si>
  <si>
    <t>Coluna para pedestres simples 6,00m x 101,6mnm em aço galvanizado por imersão a quente</t>
  </si>
  <si>
    <t>Braço projetado 4,70 x 101,6mnm em aço galvanizado por imersão a quente</t>
  </si>
  <si>
    <t>Cabo PP 3x1,5mm3</t>
  </si>
  <si>
    <t>1.12</t>
  </si>
  <si>
    <t>1.13</t>
  </si>
  <si>
    <t>1.14</t>
  </si>
  <si>
    <t>1.15</t>
  </si>
  <si>
    <t>Kit de entrada de energia completo incluso aterramento</t>
  </si>
  <si>
    <t>Grupo focal para pedestre em LEDs completo incluso suporte</t>
  </si>
  <si>
    <t>Controladora semafórica digital modular microprocessada completa 8/4f c/suporte 114,3mm e comando de programação</t>
  </si>
  <si>
    <t>Conjunto Rex com roldana de porcelana</t>
  </si>
  <si>
    <t>1.16</t>
  </si>
  <si>
    <t>2.12</t>
  </si>
  <si>
    <t>2.13</t>
  </si>
  <si>
    <t>2.14</t>
  </si>
  <si>
    <t>2.15</t>
  </si>
  <si>
    <t>2.16</t>
  </si>
  <si>
    <t>3.11</t>
  </si>
  <si>
    <t>3.12</t>
  </si>
  <si>
    <t>3.13</t>
  </si>
  <si>
    <t>3.14</t>
  </si>
  <si>
    <t>3.15</t>
  </si>
  <si>
    <t>OBS:</t>
  </si>
  <si>
    <t>INCLUSO SERVIÇOS DE MÃO DE OBRA REFERENTES INSTALAÇÕES DOS EQUIPAMENTOS (15%)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</si>
</sst>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0.000"/>
    <numFmt numFmtId="166" formatCode="#.##&quot; Ton/m³&quot;"/>
    <numFmt numFmtId="167" formatCode="[$-416]mmm/yy"/>
    <numFmt numFmtId="168" formatCode="&quot;R$ &quot;#,##0.00;&quot;-R$ &quot;#,##0.00"/>
    <numFmt numFmtId="169" formatCode="0.000%"/>
    <numFmt numFmtId="170" formatCode="#,##0.00&quot; &quot;;#,##0.00&quot; &quot;;&quot;-&quot;#&quot; &quot;;@&quot; &quot;"/>
    <numFmt numFmtId="171" formatCode="&quot;R$ &quot;#,##0.00"/>
    <numFmt numFmtId="172" formatCode="00"/>
    <numFmt numFmtId="173" formatCode="#,##0.00&quot; &quot;;&quot;(&quot;#,##0.00&quot;)&quot;;&quot;-&quot;#&quot; &quot;;@&quot; &quot;"/>
    <numFmt numFmtId="174" formatCode="#,##0.00&quot;      &quot;;#,##0.00&quot;      &quot;;&quot;-&quot;#&quot;      &quot;;@&quot; &quot;"/>
    <numFmt numFmtId="175" formatCode="#,##0.00&quot; R$ &quot;;#,##0.00&quot; R$ &quot;;&quot;-&quot;#&quot; R$ &quot;;@&quot; &quot;"/>
    <numFmt numFmtId="176" formatCode="[$R$-416]&quot; &quot;#,##0.00;[Red]&quot;-&quot;[$R$-416]&quot; &quot;#,##0.00"/>
    <numFmt numFmtId="177" formatCode="[$-416]dddd\,\ d&quot; de &quot;mmmm&quot; de &quot;yyyy"/>
    <numFmt numFmtId="178" formatCode="_-&quot;R$&quot;\ * #,##0.000_-;\-&quot;R$&quot;\ * #,##0.000_-;_-&quot;R$&quot;\ * &quot;-&quot;??_-;_-@_-"/>
    <numFmt numFmtId="179" formatCode="&quot;R$&quot;\ #,##0.00"/>
    <numFmt numFmtId="180" formatCode="_(* #,##0.00_);_(* \(#,##0.00\);_(* \-??_);_(@_)"/>
    <numFmt numFmtId="181" formatCode="_(* #,##0.0_);_(* \(#,##0.0\);_(* &quot;-&quot;??_);_(@_)"/>
    <numFmt numFmtId="182" formatCode="_(* #,##0.00_);_(* \(#,##0.00\);_(* &quot;-&quot;??_);_(@_)"/>
    <numFmt numFmtId="183" formatCode="0.0"/>
    <numFmt numFmtId="184" formatCode="_(&quot;R$ &quot;* #,##0.00_);_(&quot;R$ &quot;* \(#,##0.00\);_(&quot;R$ &quot;* &quot;-&quot;??_);_(@_)"/>
    <numFmt numFmtId="185" formatCode="_-[$R$-416]\ * #,##0.00_-;\-[$R$-416]\ * #,##0.00_-;_-[$R$-416]\ * &quot;-&quot;??_-;_-@_-"/>
    <numFmt numFmtId="186" formatCode="_-* #,##0.0_-;\-* #,##0.0_-;_-* &quot;-&quot;??_-;_-@_-"/>
    <numFmt numFmtId="187" formatCode="_-* #,##0.000_-;\-* #,##0.000_-;_-* &quot;-&quot;??_-;_-@_-"/>
    <numFmt numFmtId="188" formatCode="0.0000"/>
    <numFmt numFmtId="189" formatCode="_-* #,##0.0000_-;\-* #,##0.0000_-;_-* &quot;-&quot;??_-;_-@_-"/>
    <numFmt numFmtId="190" formatCode="_-* #,##0.00000_-;\-* #,##0.00000_-;_-* &quot;-&quot;??_-;_-@_-"/>
    <numFmt numFmtId="191" formatCode="_-* #,##0_-;\-* #,##0_-;_-* &quot;-&quot;??_-;_-@_-"/>
  </numFmts>
  <fonts count="99">
    <font>
      <sz val="11"/>
      <color theme="1"/>
      <name val="Arial1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Arial1"/>
      <family val="0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Arial1"/>
      <family val="0"/>
    </font>
    <font>
      <sz val="12"/>
      <color indexed="8"/>
      <name val="Arial Narrow"/>
      <family val="2"/>
    </font>
    <font>
      <sz val="12"/>
      <color indexed="8"/>
      <name val="Arial1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1"/>
      <family val="0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1"/>
      <family val="0"/>
    </font>
    <font>
      <sz val="22"/>
      <color indexed="8"/>
      <name val="Calibri"/>
      <family val="2"/>
    </font>
    <font>
      <b/>
      <sz val="14"/>
      <color indexed="8"/>
      <name val="Arial1"/>
      <family val="0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Arial1"/>
      <family val="0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1"/>
      <family val="0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Arial1"/>
      <family val="0"/>
    </font>
    <font>
      <sz val="12"/>
      <color theme="1"/>
      <name val="Arial Narrow"/>
      <family val="2"/>
    </font>
    <font>
      <sz val="12"/>
      <color theme="1"/>
      <name val="Arial1"/>
      <family val="0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1"/>
      <family val="0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1"/>
      <family val="0"/>
    </font>
    <font>
      <sz val="22"/>
      <color theme="1"/>
      <name val="Calibri"/>
      <family val="2"/>
    </font>
    <font>
      <b/>
      <sz val="14"/>
      <color theme="1"/>
      <name val="Arial1"/>
      <family val="0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/>
    </border>
    <border>
      <left/>
      <right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medium"/>
      <top style="thin">
        <color rgb="FF000000"/>
      </top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>
      <alignment/>
      <protection/>
    </xf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74" fontId="0" fillId="0" borderId="0">
      <alignment/>
      <protection/>
    </xf>
    <xf numFmtId="9" fontId="0" fillId="0" borderId="0">
      <alignment/>
      <protection/>
    </xf>
    <xf numFmtId="0" fontId="62" fillId="0" borderId="0">
      <alignment horizontal="center"/>
      <protection/>
    </xf>
    <xf numFmtId="0" fontId="62" fillId="0" borderId="0">
      <alignment horizontal="center" textRotation="90"/>
      <protection/>
    </xf>
    <xf numFmtId="0" fontId="63" fillId="30" borderId="0" applyNumberFormat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75" fontId="0" fillId="0" borderId="0">
      <alignment/>
      <protection/>
    </xf>
    <xf numFmtId="0" fontId="64" fillId="31" borderId="0" applyNumberFormat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54" fillId="32" borderId="4" applyNumberFormat="0" applyFont="0" applyAlignment="0" applyProtection="0"/>
    <xf numFmtId="9" fontId="54" fillId="0" borderId="0" applyFont="0" applyFill="0" applyBorder="0" applyAlignment="0" applyProtection="0"/>
    <xf numFmtId="9" fontId="0" fillId="0" borderId="0">
      <alignment/>
      <protection/>
    </xf>
    <xf numFmtId="0" fontId="67" fillId="0" borderId="0">
      <alignment/>
      <protection/>
    </xf>
    <xf numFmtId="176" fontId="67" fillId="0" borderId="0">
      <alignment/>
      <protection/>
    </xf>
    <xf numFmtId="0" fontId="68" fillId="21" borderId="5" applyNumberFormat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7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3" fontId="0" fillId="0" borderId="0">
      <alignment/>
      <protection/>
    </xf>
  </cellStyleXfs>
  <cellXfs count="330">
    <xf numFmtId="0" fontId="0" fillId="0" borderId="0" xfId="0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left" vertical="center" indent="1"/>
    </xf>
    <xf numFmtId="0" fontId="77" fillId="0" borderId="10" xfId="0" applyFont="1" applyBorder="1" applyAlignment="1">
      <alignment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left" vertical="center" indent="1"/>
    </xf>
    <xf numFmtId="0" fontId="77" fillId="0" borderId="0" xfId="0" applyFont="1" applyAlignment="1">
      <alignment vertical="center"/>
    </xf>
    <xf numFmtId="0" fontId="77" fillId="33" borderId="10" xfId="0" applyFont="1" applyFill="1" applyBorder="1" applyAlignment="1">
      <alignment horizontal="center" vertical="center" wrapText="1"/>
    </xf>
    <xf numFmtId="0" fontId="65" fillId="0" borderId="0" xfId="54">
      <alignment/>
      <protection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" fontId="78" fillId="0" borderId="0" xfId="0" applyNumberFormat="1" applyFont="1" applyBorder="1" applyAlignment="1">
      <alignment/>
    </xf>
    <xf numFmtId="9" fontId="65" fillId="0" borderId="0" xfId="46" applyFont="1" applyFill="1" applyBorder="1" applyAlignment="1" applyProtection="1">
      <alignment horizontal="center"/>
      <protection/>
    </xf>
    <xf numFmtId="4" fontId="77" fillId="0" borderId="0" xfId="0" applyNumberFormat="1" applyFont="1" applyFill="1" applyBorder="1" applyAlignment="1">
      <alignment horizontal="right"/>
    </xf>
    <xf numFmtId="0" fontId="65" fillId="0" borderId="0" xfId="0" applyFont="1" applyAlignment="1">
      <alignment/>
    </xf>
    <xf numFmtId="0" fontId="0" fillId="0" borderId="0" xfId="0" applyFill="1" applyAlignment="1">
      <alignment/>
    </xf>
    <xf numFmtId="0" fontId="75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 indent="1"/>
    </xf>
    <xf numFmtId="0" fontId="77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left" indent="1"/>
    </xf>
    <xf numFmtId="0" fontId="81" fillId="0" borderId="0" xfId="0" applyFont="1" applyBorder="1" applyAlignment="1">
      <alignment vertical="center"/>
    </xf>
    <xf numFmtId="167" fontId="80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/>
    </xf>
    <xf numFmtId="0" fontId="80" fillId="0" borderId="0" xfId="0" applyFont="1" applyBorder="1" applyAlignment="1">
      <alignment vertical="center"/>
    </xf>
    <xf numFmtId="0" fontId="77" fillId="0" borderId="0" xfId="0" applyFont="1" applyBorder="1" applyAlignment="1">
      <alignment/>
    </xf>
    <xf numFmtId="169" fontId="65" fillId="0" borderId="0" xfId="46" applyNumberFormat="1" applyFont="1" applyFill="1" applyBorder="1" applyAlignment="1" applyProtection="1">
      <alignment/>
      <protection/>
    </xf>
    <xf numFmtId="4" fontId="77" fillId="0" borderId="0" xfId="0" applyNumberFormat="1" applyFont="1" applyBorder="1" applyAlignment="1">
      <alignment/>
    </xf>
    <xf numFmtId="170" fontId="65" fillId="0" borderId="0" xfId="0" applyNumberFormat="1" applyFont="1" applyBorder="1" applyAlignment="1">
      <alignment vertical="center"/>
    </xf>
    <xf numFmtId="0" fontId="82" fillId="0" borderId="0" xfId="0" applyFont="1" applyFill="1" applyAlignment="1">
      <alignment/>
    </xf>
    <xf numFmtId="0" fontId="83" fillId="0" borderId="0" xfId="0" applyFont="1" applyAlignment="1">
      <alignment/>
    </xf>
    <xf numFmtId="9" fontId="84" fillId="0" borderId="0" xfId="46" applyFont="1" applyFill="1" applyBorder="1" applyAlignment="1" applyProtection="1">
      <alignment/>
      <protection/>
    </xf>
    <xf numFmtId="4" fontId="84" fillId="0" borderId="0" xfId="54" applyNumberFormat="1" applyFont="1">
      <alignment/>
      <protection/>
    </xf>
    <xf numFmtId="9" fontId="85" fillId="0" borderId="0" xfId="46" applyFont="1">
      <alignment/>
      <protection/>
    </xf>
    <xf numFmtId="0" fontId="0" fillId="0" borderId="0" xfId="0" applyBorder="1" applyAlignment="1">
      <alignment/>
    </xf>
    <xf numFmtId="49" fontId="77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7" fillId="33" borderId="1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vertical="center"/>
    </xf>
    <xf numFmtId="168" fontId="87" fillId="34" borderId="11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44" fontId="88" fillId="34" borderId="11" xfId="50" applyFont="1" applyFill="1" applyBorder="1" applyAlignment="1">
      <alignment horizontal="center" vertical="center"/>
    </xf>
    <xf numFmtId="181" fontId="0" fillId="0" borderId="0" xfId="62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5" fillId="34" borderId="12" xfId="0" applyFont="1" applyFill="1" applyBorder="1" applyAlignment="1">
      <alignment horizontal="left" vertical="top"/>
    </xf>
    <xf numFmtId="0" fontId="87" fillId="34" borderId="13" xfId="0" applyFont="1" applyFill="1" applyBorder="1" applyAlignment="1">
      <alignment vertical="center" wrapText="1"/>
    </xf>
    <xf numFmtId="0" fontId="65" fillId="34" borderId="14" xfId="0" applyFont="1" applyFill="1" applyBorder="1" applyAlignment="1">
      <alignment horizontal="left" vertical="top"/>
    </xf>
    <xf numFmtId="0" fontId="90" fillId="34" borderId="15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81" fillId="0" borderId="0" xfId="0" applyFont="1" applyBorder="1" applyAlignment="1">
      <alignment horizontal="left" vertical="center" indent="1"/>
    </xf>
    <xf numFmtId="0" fontId="88" fillId="0" borderId="18" xfId="0" applyFont="1" applyFill="1" applyBorder="1" applyAlignment="1">
      <alignment horizontal="center" vertical="center"/>
    </xf>
    <xf numFmtId="0" fontId="88" fillId="0" borderId="19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88" fillId="35" borderId="20" xfId="0" applyFont="1" applyFill="1" applyBorder="1" applyAlignment="1">
      <alignment horizontal="center" vertical="center"/>
    </xf>
    <xf numFmtId="0" fontId="88" fillId="35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65" fillId="34" borderId="22" xfId="0" applyFont="1" applyFill="1" applyBorder="1" applyAlignment="1">
      <alignment horizontal="left" vertical="top"/>
    </xf>
    <xf numFmtId="167" fontId="91" fillId="34" borderId="23" xfId="0" applyNumberFormat="1" applyFont="1" applyFill="1" applyBorder="1" applyAlignment="1">
      <alignment horizontal="right"/>
    </xf>
    <xf numFmtId="0" fontId="65" fillId="34" borderId="18" xfId="0" applyFont="1" applyFill="1" applyBorder="1" applyAlignment="1">
      <alignment horizontal="left" vertical="top"/>
    </xf>
    <xf numFmtId="0" fontId="87" fillId="34" borderId="23" xfId="0" applyFont="1" applyFill="1" applyBorder="1" applyAlignment="1">
      <alignment vertical="center" wrapText="1"/>
    </xf>
    <xf numFmtId="0" fontId="86" fillId="0" borderId="24" xfId="0" applyFont="1" applyFill="1" applyBorder="1" applyAlignment="1">
      <alignment horizontal="center" vertical="center"/>
    </xf>
    <xf numFmtId="0" fontId="92" fillId="34" borderId="25" xfId="0" applyFont="1" applyFill="1" applyBorder="1" applyAlignment="1">
      <alignment horizontal="center" vertical="center"/>
    </xf>
    <xf numFmtId="0" fontId="65" fillId="34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6" fillId="35" borderId="20" xfId="0" applyFont="1" applyFill="1" applyBorder="1" applyAlignment="1">
      <alignment horizontal="left"/>
    </xf>
    <xf numFmtId="4" fontId="88" fillId="35" borderId="20" xfId="0" applyNumberFormat="1" applyFont="1" applyFill="1" applyBorder="1" applyAlignment="1">
      <alignment horizontal="center" vertical="center"/>
    </xf>
    <xf numFmtId="0" fontId="86" fillId="35" borderId="27" xfId="0" applyFont="1" applyFill="1" applyBorder="1" applyAlignment="1">
      <alignment horizontal="center" vertical="center"/>
    </xf>
    <xf numFmtId="2" fontId="86" fillId="35" borderId="27" xfId="0" applyNumberFormat="1" applyFont="1" applyFill="1" applyBorder="1" applyAlignment="1">
      <alignment horizontal="center" vertical="center"/>
    </xf>
    <xf numFmtId="43" fontId="3" fillId="36" borderId="28" xfId="62" applyFont="1" applyFill="1" applyBorder="1" applyAlignment="1">
      <alignment horizontal="center" vertical="center"/>
    </xf>
    <xf numFmtId="44" fontId="3" fillId="36" borderId="28" xfId="50" applyFont="1" applyFill="1" applyBorder="1" applyAlignment="1">
      <alignment horizontal="center" vertical="center"/>
    </xf>
    <xf numFmtId="43" fontId="3" fillId="36" borderId="16" xfId="62" applyFont="1" applyFill="1" applyBorder="1" applyAlignment="1">
      <alignment horizontal="center" vertical="center"/>
    </xf>
    <xf numFmtId="44" fontId="3" fillId="36" borderId="16" xfId="50" applyFont="1" applyFill="1" applyBorder="1" applyAlignment="1">
      <alignment horizontal="center" vertical="center"/>
    </xf>
    <xf numFmtId="43" fontId="3" fillId="0" borderId="17" xfId="62" applyFont="1" applyBorder="1" applyAlignment="1">
      <alignment/>
    </xf>
    <xf numFmtId="43" fontId="86" fillId="0" borderId="24" xfId="62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2" fillId="0" borderId="28" xfId="62" applyNumberFormat="1" applyFont="1" applyBorder="1" applyAlignment="1">
      <alignment horizontal="center" vertical="center"/>
    </xf>
    <xf numFmtId="44" fontId="2" fillId="0" borderId="28" xfId="50" applyFont="1" applyBorder="1" applyAlignment="1">
      <alignment horizontal="center" vertical="center"/>
    </xf>
    <xf numFmtId="43" fontId="2" fillId="0" borderId="30" xfId="62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6" xfId="62" applyNumberFormat="1" applyFont="1" applyBorder="1" applyAlignment="1">
      <alignment horizontal="center" vertical="center"/>
    </xf>
    <xf numFmtId="44" fontId="2" fillId="0" borderId="16" xfId="50" applyFont="1" applyBorder="1" applyAlignment="1">
      <alignment horizontal="center" vertical="center"/>
    </xf>
    <xf numFmtId="43" fontId="2" fillId="0" borderId="17" xfId="62" applyFont="1" applyBorder="1" applyAlignment="1">
      <alignment horizontal="center" vertical="center"/>
    </xf>
    <xf numFmtId="0" fontId="86" fillId="0" borderId="0" xfId="0" applyFont="1" applyBorder="1" applyAlignment="1">
      <alignment/>
    </xf>
    <xf numFmtId="49" fontId="87" fillId="0" borderId="0" xfId="0" applyNumberFormat="1" applyFont="1" applyFill="1" applyBorder="1" applyAlignment="1">
      <alignment vertical="center" wrapText="1"/>
    </xf>
    <xf numFmtId="0" fontId="93" fillId="0" borderId="0" xfId="0" applyFont="1" applyAlignment="1">
      <alignment/>
    </xf>
    <xf numFmtId="49" fontId="90" fillId="0" borderId="0" xfId="0" applyNumberFormat="1" applyFont="1" applyFill="1" applyBorder="1" applyAlignment="1">
      <alignment vertical="center" wrapText="1"/>
    </xf>
    <xf numFmtId="0" fontId="86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4" fontId="86" fillId="0" borderId="32" xfId="50" applyFont="1" applyFill="1" applyBorder="1" applyAlignment="1">
      <alignment vertical="center"/>
    </xf>
    <xf numFmtId="49" fontId="86" fillId="0" borderId="0" xfId="0" applyNumberFormat="1" applyFont="1" applyBorder="1" applyAlignment="1">
      <alignment/>
    </xf>
    <xf numFmtId="0" fontId="3" fillId="34" borderId="31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77" fillId="33" borderId="34" xfId="0" applyFont="1" applyFill="1" applyBorder="1" applyAlignment="1">
      <alignment horizontal="center"/>
    </xf>
    <xf numFmtId="49" fontId="77" fillId="33" borderId="34" xfId="0" applyNumberFormat="1" applyFont="1" applyFill="1" applyBorder="1" applyAlignment="1">
      <alignment horizontal="center"/>
    </xf>
    <xf numFmtId="0" fontId="94" fillId="0" borderId="24" xfId="0" applyFont="1" applyBorder="1" applyAlignment="1">
      <alignment horizontal="left" vertical="center" indent="1"/>
    </xf>
    <xf numFmtId="44" fontId="86" fillId="0" borderId="35" xfId="50" applyFont="1" applyFill="1" applyBorder="1" applyAlignment="1">
      <alignment horizontal="center" vertical="center"/>
    </xf>
    <xf numFmtId="44" fontId="86" fillId="0" borderId="36" xfId="50" applyFont="1" applyFill="1" applyBorder="1" applyAlignment="1" applyProtection="1">
      <alignment horizontal="center" vertical="center"/>
      <protection/>
    </xf>
    <xf numFmtId="44" fontId="86" fillId="0" borderId="37" xfId="50" applyFont="1" applyFill="1" applyBorder="1" applyAlignment="1">
      <alignment vertical="center"/>
    </xf>
    <xf numFmtId="44" fontId="86" fillId="0" borderId="24" xfId="50" applyFont="1" applyFill="1" applyBorder="1" applyAlignment="1">
      <alignment horizontal="center" vertical="center"/>
    </xf>
    <xf numFmtId="44" fontId="86" fillId="0" borderId="38" xfId="50" applyFont="1" applyFill="1" applyBorder="1" applyAlignment="1">
      <alignment vertical="center"/>
    </xf>
    <xf numFmtId="43" fontId="86" fillId="0" borderId="39" xfId="62" applyFont="1" applyFill="1" applyBorder="1" applyAlignment="1" applyProtection="1">
      <alignment horizontal="center" vertical="center"/>
      <protection/>
    </xf>
    <xf numFmtId="0" fontId="86" fillId="0" borderId="4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0" fontId="3" fillId="37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wrapText="1"/>
    </xf>
    <xf numFmtId="10" fontId="8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10" fontId="3" fillId="37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10" fontId="3" fillId="37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45" xfId="0" applyBorder="1" applyAlignment="1">
      <alignment/>
    </xf>
    <xf numFmtId="10" fontId="87" fillId="34" borderId="25" xfId="0" applyNumberFormat="1" applyFont="1" applyFill="1" applyBorder="1" applyAlignment="1">
      <alignment horizontal="center" vertical="center" wrapText="1"/>
    </xf>
    <xf numFmtId="44" fontId="6" fillId="0" borderId="24" xfId="50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44" fontId="86" fillId="0" borderId="0" xfId="5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43" fontId="0" fillId="0" borderId="0" xfId="62" applyFont="1" applyFill="1" applyBorder="1" applyAlignment="1" applyProtection="1">
      <alignment horizontal="center" vertical="center"/>
      <protection/>
    </xf>
    <xf numFmtId="44" fontId="6" fillId="0" borderId="0" xfId="50" applyFont="1" applyFill="1" applyBorder="1" applyAlignment="1">
      <alignment horizontal="center" vertical="center"/>
    </xf>
    <xf numFmtId="44" fontId="86" fillId="0" borderId="0" xfId="50" applyFont="1" applyFill="1" applyBorder="1" applyAlignment="1">
      <alignment vertical="center"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3" fillId="36" borderId="46" xfId="0" applyFont="1" applyFill="1" applyBorder="1" applyAlignment="1">
      <alignment horizontal="right"/>
    </xf>
    <xf numFmtId="0" fontId="3" fillId="36" borderId="47" xfId="0" applyFont="1" applyFill="1" applyBorder="1" applyAlignment="1">
      <alignment horizontal="right"/>
    </xf>
    <xf numFmtId="44" fontId="3" fillId="0" borderId="48" xfId="50" applyFont="1" applyBorder="1" applyAlignment="1">
      <alignment/>
    </xf>
    <xf numFmtId="43" fontId="3" fillId="36" borderId="29" xfId="62" applyFont="1" applyFill="1" applyBorder="1" applyAlignment="1">
      <alignment horizontal="center" vertical="center"/>
    </xf>
    <xf numFmtId="44" fontId="3" fillId="36" borderId="30" xfId="50" applyFont="1" applyFill="1" applyBorder="1" applyAlignment="1">
      <alignment horizontal="center" vertical="center"/>
    </xf>
    <xf numFmtId="43" fontId="3" fillId="36" borderId="31" xfId="62" applyFont="1" applyFill="1" applyBorder="1" applyAlignment="1">
      <alignment horizontal="center" vertical="center"/>
    </xf>
    <xf numFmtId="44" fontId="3" fillId="36" borderId="17" xfId="50" applyFont="1" applyFill="1" applyBorder="1" applyAlignment="1">
      <alignment horizontal="center" vertical="center"/>
    </xf>
    <xf numFmtId="0" fontId="86" fillId="0" borderId="4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8" borderId="39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44" fontId="86" fillId="0" borderId="24" xfId="50" applyFont="1" applyFill="1" applyBorder="1" applyAlignment="1" applyProtection="1">
      <alignment horizontal="center" vertical="center"/>
      <protection/>
    </xf>
    <xf numFmtId="44" fontId="86" fillId="0" borderId="16" xfId="50" applyFont="1" applyFill="1" applyBorder="1" applyAlignment="1">
      <alignment horizontal="center" vertical="center"/>
    </xf>
    <xf numFmtId="0" fontId="86" fillId="0" borderId="50" xfId="0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86" fillId="0" borderId="42" xfId="0" applyFont="1" applyFill="1" applyBorder="1" applyAlignment="1">
      <alignment horizontal="center" vertical="center"/>
    </xf>
    <xf numFmtId="43" fontId="86" fillId="0" borderId="16" xfId="62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91" fontId="2" fillId="0" borderId="28" xfId="62" applyNumberFormat="1" applyFont="1" applyBorder="1" applyAlignment="1">
      <alignment horizontal="center" vertical="center"/>
    </xf>
    <xf numFmtId="191" fontId="2" fillId="0" borderId="16" xfId="62" applyNumberFormat="1" applyFont="1" applyBorder="1" applyAlignment="1">
      <alignment horizontal="center" vertical="center"/>
    </xf>
    <xf numFmtId="49" fontId="86" fillId="0" borderId="0" xfId="0" applyNumberFormat="1" applyFont="1" applyAlignment="1">
      <alignment/>
    </xf>
    <xf numFmtId="0" fontId="86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95" fillId="0" borderId="24" xfId="0" applyFont="1" applyBorder="1" applyAlignment="1">
      <alignment wrapText="1"/>
    </xf>
    <xf numFmtId="0" fontId="2" fillId="0" borderId="24" xfId="62" applyNumberFormat="1" applyFont="1" applyBorder="1" applyAlignment="1">
      <alignment horizontal="center" vertical="center"/>
    </xf>
    <xf numFmtId="44" fontId="2" fillId="0" borderId="24" xfId="50" applyFont="1" applyBorder="1" applyAlignment="1">
      <alignment horizontal="center" vertical="center"/>
    </xf>
    <xf numFmtId="191" fontId="2" fillId="0" borderId="24" xfId="62" applyNumberFormat="1" applyFont="1" applyBorder="1" applyAlignment="1">
      <alignment horizontal="center" vertical="center"/>
    </xf>
    <xf numFmtId="44" fontId="3" fillId="0" borderId="24" xfId="62" applyNumberFormat="1" applyFont="1" applyBorder="1" applyAlignment="1">
      <alignment horizontal="center" vertical="center"/>
    </xf>
    <xf numFmtId="0" fontId="95" fillId="0" borderId="28" xfId="0" applyFont="1" applyBorder="1" applyAlignment="1">
      <alignment wrapText="1"/>
    </xf>
    <xf numFmtId="44" fontId="3" fillId="0" borderId="28" xfId="62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3" fontId="2" fillId="0" borderId="38" xfId="62" applyFont="1" applyBorder="1" applyAlignment="1">
      <alignment horizontal="center" vertical="center"/>
    </xf>
    <xf numFmtId="0" fontId="95" fillId="0" borderId="16" xfId="0" applyFont="1" applyBorder="1" applyAlignment="1">
      <alignment wrapText="1"/>
    </xf>
    <xf numFmtId="44" fontId="3" fillId="0" borderId="16" xfId="62" applyNumberFormat="1" applyFont="1" applyBorder="1" applyAlignment="1">
      <alignment horizontal="center" vertical="center"/>
    </xf>
    <xf numFmtId="187" fontId="87" fillId="34" borderId="51" xfId="62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4" fontId="6" fillId="0" borderId="16" xfId="5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68" fontId="87" fillId="0" borderId="0" xfId="0" applyNumberFormat="1" applyFont="1" applyFill="1" applyBorder="1" applyAlignment="1">
      <alignment vertical="center"/>
    </xf>
    <xf numFmtId="0" fontId="96" fillId="39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 indent="1"/>
    </xf>
    <xf numFmtId="0" fontId="94" fillId="0" borderId="52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88" fillId="34" borderId="53" xfId="0" applyFont="1" applyFill="1" applyBorder="1" applyAlignment="1">
      <alignment horizontal="center" vertical="center" wrapText="1"/>
    </xf>
    <xf numFmtId="0" fontId="88" fillId="34" borderId="54" xfId="0" applyFont="1" applyFill="1" applyBorder="1" applyAlignment="1">
      <alignment horizontal="center" vertical="center" wrapText="1"/>
    </xf>
    <xf numFmtId="0" fontId="88" fillId="34" borderId="20" xfId="0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55" xfId="0" applyFont="1" applyFill="1" applyBorder="1" applyAlignment="1">
      <alignment horizontal="center" vertical="center" wrapText="1"/>
    </xf>
    <xf numFmtId="0" fontId="88" fillId="34" borderId="26" xfId="0" applyFont="1" applyFill="1" applyBorder="1" applyAlignment="1">
      <alignment horizontal="center" vertical="center"/>
    </xf>
    <xf numFmtId="0" fontId="88" fillId="34" borderId="25" xfId="0" applyFont="1" applyFill="1" applyBorder="1" applyAlignment="1">
      <alignment horizontal="center" vertical="center"/>
    </xf>
    <xf numFmtId="0" fontId="88" fillId="34" borderId="56" xfId="0" applyFont="1" applyFill="1" applyBorder="1" applyAlignment="1">
      <alignment horizontal="center" vertical="center"/>
    </xf>
    <xf numFmtId="0" fontId="88" fillId="34" borderId="57" xfId="0" applyFont="1" applyFill="1" applyBorder="1" applyAlignment="1">
      <alignment horizontal="center" vertical="center"/>
    </xf>
    <xf numFmtId="0" fontId="87" fillId="34" borderId="21" xfId="0" applyFont="1" applyFill="1" applyBorder="1" applyAlignment="1">
      <alignment horizontal="center" vertical="center"/>
    </xf>
    <xf numFmtId="0" fontId="87" fillId="34" borderId="20" xfId="0" applyFont="1" applyFill="1" applyBorder="1" applyAlignment="1">
      <alignment horizontal="center" vertical="center"/>
    </xf>
    <xf numFmtId="49" fontId="87" fillId="34" borderId="0" xfId="0" applyNumberFormat="1" applyFont="1" applyFill="1" applyBorder="1" applyAlignment="1">
      <alignment horizontal="center" vertical="center" wrapText="1"/>
    </xf>
    <xf numFmtId="0" fontId="87" fillId="34" borderId="0" xfId="0" applyNumberFormat="1" applyFont="1" applyFill="1" applyBorder="1" applyAlignment="1">
      <alignment horizontal="center" vertical="center" wrapText="1"/>
    </xf>
    <xf numFmtId="0" fontId="87" fillId="34" borderId="15" xfId="0" applyNumberFormat="1" applyFont="1" applyFill="1" applyBorder="1" applyAlignment="1">
      <alignment horizontal="center" vertical="center" wrapText="1"/>
    </xf>
    <xf numFmtId="0" fontId="88" fillId="34" borderId="58" xfId="0" applyFont="1" applyFill="1" applyBorder="1" applyAlignment="1">
      <alignment horizontal="center" vertical="center" wrapText="1"/>
    </xf>
    <xf numFmtId="0" fontId="88" fillId="34" borderId="59" xfId="0" applyFont="1" applyFill="1" applyBorder="1" applyAlignment="1">
      <alignment horizontal="center" vertical="center" wrapText="1"/>
    </xf>
    <xf numFmtId="0" fontId="0" fillId="40" borderId="56" xfId="0" applyFill="1" applyBorder="1" applyAlignment="1">
      <alignment/>
    </xf>
    <xf numFmtId="0" fontId="0" fillId="40" borderId="60" xfId="0" applyFill="1" applyBorder="1" applyAlignment="1">
      <alignment/>
    </xf>
    <xf numFmtId="0" fontId="0" fillId="40" borderId="61" xfId="0" applyFill="1" applyBorder="1" applyAlignment="1">
      <alignment/>
    </xf>
    <xf numFmtId="0" fontId="0" fillId="40" borderId="62" xfId="0" applyFill="1" applyBorder="1" applyAlignment="1">
      <alignment/>
    </xf>
    <xf numFmtId="0" fontId="0" fillId="40" borderId="63" xfId="0" applyFill="1" applyBorder="1" applyAlignment="1">
      <alignment/>
    </xf>
    <xf numFmtId="0" fontId="0" fillId="40" borderId="52" xfId="0" applyFill="1" applyBorder="1" applyAlignment="1">
      <alignment/>
    </xf>
    <xf numFmtId="0" fontId="0" fillId="40" borderId="64" xfId="0" applyFill="1" applyBorder="1" applyAlignment="1">
      <alignment/>
    </xf>
    <xf numFmtId="0" fontId="0" fillId="40" borderId="65" xfId="0" applyFill="1" applyBorder="1" applyAlignment="1">
      <alignment/>
    </xf>
    <xf numFmtId="0" fontId="0" fillId="40" borderId="66" xfId="0" applyFill="1" applyBorder="1" applyAlignment="1">
      <alignment/>
    </xf>
    <xf numFmtId="0" fontId="87" fillId="34" borderId="67" xfId="0" applyFont="1" applyFill="1" applyBorder="1" applyAlignment="1">
      <alignment horizontal="center" vertical="center"/>
    </xf>
    <xf numFmtId="0" fontId="87" fillId="34" borderId="68" xfId="0" applyFont="1" applyFill="1" applyBorder="1" applyAlignment="1">
      <alignment horizontal="center" vertical="center"/>
    </xf>
    <xf numFmtId="0" fontId="87" fillId="34" borderId="69" xfId="0" applyFont="1" applyFill="1" applyBorder="1" applyAlignment="1">
      <alignment horizontal="center" vertical="center"/>
    </xf>
    <xf numFmtId="0" fontId="87" fillId="34" borderId="70" xfId="0" applyFont="1" applyFill="1" applyBorder="1" applyAlignment="1">
      <alignment horizontal="center" vertical="center"/>
    </xf>
    <xf numFmtId="0" fontId="87" fillId="34" borderId="71" xfId="0" applyFont="1" applyFill="1" applyBorder="1" applyAlignment="1">
      <alignment horizontal="center" vertical="center"/>
    </xf>
    <xf numFmtId="0" fontId="87" fillId="34" borderId="72" xfId="0" applyFont="1" applyFill="1" applyBorder="1" applyAlignment="1">
      <alignment horizontal="center" vertical="center"/>
    </xf>
    <xf numFmtId="0" fontId="87" fillId="34" borderId="73" xfId="0" applyFont="1" applyFill="1" applyBorder="1" applyAlignment="1">
      <alignment horizontal="center" vertical="center" wrapText="1"/>
    </xf>
    <xf numFmtId="0" fontId="87" fillId="34" borderId="74" xfId="0" applyFont="1" applyFill="1" applyBorder="1" applyAlignment="1">
      <alignment horizontal="center" vertical="center" wrapText="1"/>
    </xf>
    <xf numFmtId="0" fontId="87" fillId="34" borderId="75" xfId="0" applyFont="1" applyFill="1" applyBorder="1" applyAlignment="1">
      <alignment horizontal="center" vertical="center" wrapText="1"/>
    </xf>
    <xf numFmtId="0" fontId="87" fillId="34" borderId="76" xfId="0" applyFont="1" applyFill="1" applyBorder="1" applyAlignment="1">
      <alignment horizontal="center" vertical="center" wrapText="1"/>
    </xf>
    <xf numFmtId="0" fontId="87" fillId="34" borderId="77" xfId="0" applyFont="1" applyFill="1" applyBorder="1" applyAlignment="1">
      <alignment horizontal="center" vertical="center" wrapText="1"/>
    </xf>
    <xf numFmtId="0" fontId="89" fillId="34" borderId="60" xfId="0" applyFont="1" applyFill="1" applyBorder="1" applyAlignment="1">
      <alignment horizontal="center" vertical="center" wrapText="1"/>
    </xf>
    <xf numFmtId="0" fontId="89" fillId="34" borderId="59" xfId="0" applyFont="1" applyFill="1" applyBorder="1" applyAlignment="1">
      <alignment horizontal="center" vertical="center" wrapText="1"/>
    </xf>
    <xf numFmtId="0" fontId="88" fillId="34" borderId="26" xfId="0" applyFont="1" applyFill="1" applyBorder="1" applyAlignment="1">
      <alignment horizontal="center" vertical="center" wrapText="1"/>
    </xf>
    <xf numFmtId="0" fontId="88" fillId="34" borderId="25" xfId="0" applyFont="1" applyFill="1" applyBorder="1" applyAlignment="1">
      <alignment horizontal="center" vertical="center" wrapText="1"/>
    </xf>
    <xf numFmtId="0" fontId="88" fillId="34" borderId="53" xfId="0" applyFont="1" applyFill="1" applyBorder="1" applyAlignment="1">
      <alignment horizontal="center" vertical="center"/>
    </xf>
    <xf numFmtId="0" fontId="88" fillId="34" borderId="54" xfId="0" applyFont="1" applyFill="1" applyBorder="1" applyAlignment="1">
      <alignment horizontal="center" vertical="center"/>
    </xf>
    <xf numFmtId="49" fontId="86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9" xfId="0" applyBorder="1" applyAlignment="1">
      <alignment horizontal="center"/>
    </xf>
    <xf numFmtId="0" fontId="87" fillId="34" borderId="80" xfId="0" applyFont="1" applyFill="1" applyBorder="1" applyAlignment="1">
      <alignment horizontal="center" vertical="center" wrapText="1"/>
    </xf>
    <xf numFmtId="0" fontId="87" fillId="34" borderId="81" xfId="0" applyFont="1" applyFill="1" applyBorder="1" applyAlignment="1">
      <alignment horizontal="center" vertical="center" wrapText="1"/>
    </xf>
    <xf numFmtId="0" fontId="87" fillId="34" borderId="45" xfId="0" applyFont="1" applyFill="1" applyBorder="1" applyAlignment="1">
      <alignment horizontal="center" vertical="center" wrapText="1"/>
    </xf>
    <xf numFmtId="0" fontId="87" fillId="34" borderId="82" xfId="0" applyFont="1" applyFill="1" applyBorder="1" applyAlignment="1">
      <alignment horizontal="center" vertical="center" wrapText="1"/>
    </xf>
    <xf numFmtId="0" fontId="87" fillId="34" borderId="83" xfId="0" applyFont="1" applyFill="1" applyBorder="1" applyAlignment="1">
      <alignment horizontal="center" vertical="center"/>
    </xf>
    <xf numFmtId="0" fontId="87" fillId="34" borderId="40" xfId="0" applyFont="1" applyFill="1" applyBorder="1" applyAlignment="1">
      <alignment horizontal="center" vertical="center"/>
    </xf>
    <xf numFmtId="0" fontId="87" fillId="34" borderId="78" xfId="0" applyFont="1" applyFill="1" applyBorder="1" applyAlignment="1">
      <alignment horizontal="center" vertical="center"/>
    </xf>
    <xf numFmtId="0" fontId="87" fillId="34" borderId="84" xfId="0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horizontal="center" vertical="center"/>
    </xf>
    <xf numFmtId="0" fontId="87" fillId="34" borderId="19" xfId="0" applyFont="1" applyFill="1" applyBorder="1" applyAlignment="1">
      <alignment horizontal="center" vertical="center"/>
    </xf>
    <xf numFmtId="0" fontId="97" fillId="34" borderId="22" xfId="0" applyFont="1" applyFill="1" applyBorder="1" applyAlignment="1">
      <alignment horizontal="center" vertical="center" wrapText="1"/>
    </xf>
    <xf numFmtId="0" fontId="97" fillId="34" borderId="40" xfId="0" applyFont="1" applyFill="1" applyBorder="1" applyAlignment="1">
      <alignment horizontal="center" vertical="center" wrapText="1"/>
    </xf>
    <xf numFmtId="0" fontId="97" fillId="34" borderId="18" xfId="0" applyFont="1" applyFill="1" applyBorder="1" applyAlignment="1">
      <alignment horizontal="center" vertical="center" wrapText="1"/>
    </xf>
    <xf numFmtId="0" fontId="97" fillId="34" borderId="0" xfId="0" applyFont="1" applyFill="1" applyBorder="1" applyAlignment="1">
      <alignment horizontal="center" vertical="center" wrapText="1"/>
    </xf>
    <xf numFmtId="0" fontId="97" fillId="34" borderId="23" xfId="0" applyFont="1" applyFill="1" applyBorder="1" applyAlignment="1">
      <alignment horizontal="center" vertical="center" wrapText="1"/>
    </xf>
    <xf numFmtId="0" fontId="97" fillId="34" borderId="15" xfId="0" applyFont="1" applyFill="1" applyBorder="1" applyAlignment="1">
      <alignment horizontal="center" vertical="center" wrapText="1"/>
    </xf>
    <xf numFmtId="180" fontId="3" fillId="0" borderId="8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49" fontId="92" fillId="34" borderId="8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/>
    </xf>
    <xf numFmtId="0" fontId="3" fillId="34" borderId="92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34" borderId="93" xfId="0" applyFont="1" applyFill="1" applyBorder="1" applyAlignment="1">
      <alignment horizontal="center"/>
    </xf>
    <xf numFmtId="0" fontId="5" fillId="34" borderId="94" xfId="0" applyFont="1" applyFill="1" applyBorder="1" applyAlignment="1">
      <alignment horizontal="center"/>
    </xf>
    <xf numFmtId="0" fontId="3" fillId="34" borderId="89" xfId="0" applyFont="1" applyFill="1" applyBorder="1" applyAlignment="1">
      <alignment horizontal="center"/>
    </xf>
    <xf numFmtId="0" fontId="3" fillId="34" borderId="95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86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182" fontId="3" fillId="36" borderId="93" xfId="0" applyNumberFormat="1" applyFont="1" applyFill="1" applyBorder="1" applyAlignment="1">
      <alignment horizontal="center" vertical="center"/>
    </xf>
    <xf numFmtId="182" fontId="3" fillId="36" borderId="94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86" fillId="0" borderId="0" xfId="0" applyFont="1" applyAlignment="1">
      <alignment horizontal="left" vertical="center" wrapText="1"/>
    </xf>
    <xf numFmtId="49" fontId="86" fillId="0" borderId="0" xfId="0" applyNumberFormat="1" applyFont="1" applyAlignment="1">
      <alignment horizontal="left"/>
    </xf>
    <xf numFmtId="0" fontId="86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98" fillId="35" borderId="23" xfId="54" applyFont="1" applyFill="1" applyBorder="1" applyAlignment="1">
      <alignment horizontal="center" vertical="center"/>
      <protection/>
    </xf>
    <xf numFmtId="0" fontId="98" fillId="35" borderId="15" xfId="54" applyFont="1" applyFill="1" applyBorder="1" applyAlignment="1">
      <alignment horizontal="center" vertical="center"/>
      <protection/>
    </xf>
    <xf numFmtId="0" fontId="98" fillId="35" borderId="79" xfId="54" applyFont="1" applyFill="1" applyBorder="1" applyAlignment="1">
      <alignment horizontal="center" vertical="center"/>
      <protection/>
    </xf>
    <xf numFmtId="0" fontId="0" fillId="0" borderId="89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2" xfId="0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nditionalStyle_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Comma" xfId="45"/>
    <cellStyle name="Excel Built-in Percent" xfId="46"/>
    <cellStyle name="Heading" xfId="47"/>
    <cellStyle name="Heading1" xfId="48"/>
    <cellStyle name="Incorreto" xfId="49"/>
    <cellStyle name="Currency" xfId="50"/>
    <cellStyle name="Currency [0]" xfId="51"/>
    <cellStyle name="Moeda 2" xfId="52"/>
    <cellStyle name="Neutra" xfId="53"/>
    <cellStyle name="Normal 2" xfId="54"/>
    <cellStyle name="Normal 3" xfId="55"/>
    <cellStyle name="Nota" xfId="56"/>
    <cellStyle name="Percent" xfId="57"/>
    <cellStyle name="Porcentagem 2" xfId="58"/>
    <cellStyle name="Result" xfId="59"/>
    <cellStyle name="Result2" xfId="60"/>
    <cellStyle name="Saída" xfId="61"/>
    <cellStyle name="Comma" xfId="62"/>
    <cellStyle name="Comma [0]" xfId="63"/>
    <cellStyle name="Separador de milhares 2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Vírgula 2" xfId="7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3</xdr:col>
      <xdr:colOff>9305925</xdr:colOff>
      <xdr:row>5</xdr:row>
      <xdr:rowOff>66675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1944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19050</xdr:rowOff>
    </xdr:from>
    <xdr:to>
      <xdr:col>8</xdr:col>
      <xdr:colOff>1000125</xdr:colOff>
      <xdr:row>1</xdr:row>
      <xdr:rowOff>828675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50"/>
          <a:ext cx="1245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8</xdr:row>
      <xdr:rowOff>19050</xdr:rowOff>
    </xdr:from>
    <xdr:to>
      <xdr:col>7</xdr:col>
      <xdr:colOff>552450</xdr:colOff>
      <xdr:row>13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181225"/>
          <a:ext cx="3219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</xdr:row>
      <xdr:rowOff>114300</xdr:rowOff>
    </xdr:from>
    <xdr:to>
      <xdr:col>3</xdr:col>
      <xdr:colOff>1114425</xdr:colOff>
      <xdr:row>13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14525"/>
          <a:ext cx="4333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</xdr:row>
      <xdr:rowOff>95250</xdr:rowOff>
    </xdr:from>
    <xdr:to>
      <xdr:col>7</xdr:col>
      <xdr:colOff>771525</xdr:colOff>
      <xdr:row>6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1171575"/>
          <a:ext cx="81343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twoCellAnchor>
  <xdr:twoCellAnchor>
    <xdr:from>
      <xdr:col>0</xdr:col>
      <xdr:colOff>819150</xdr:colOff>
      <xdr:row>2</xdr:row>
      <xdr:rowOff>152400</xdr:rowOff>
    </xdr:from>
    <xdr:to>
      <xdr:col>6</xdr:col>
      <xdr:colOff>1171575</xdr:colOff>
      <xdr:row>6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228725"/>
          <a:ext cx="6429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161925</xdr:rowOff>
    </xdr:from>
    <xdr:to>
      <xdr:col>7</xdr:col>
      <xdr:colOff>771525</xdr:colOff>
      <xdr:row>0</xdr:row>
      <xdr:rowOff>809625</xdr:rowOff>
    </xdr:to>
    <xdr:pic>
      <xdr:nvPicPr>
        <xdr:cNvPr id="5" name="Picture 1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61925"/>
          <a:ext cx="8143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\Documents\Meus%20documentos\Arquivos%20Recentes\Arquivo%202019\Quiosque\Quiosque%20(Or&#231;.%20Geral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ENCARGOS"/>
    </sheetNames>
    <sheetDataSet>
      <sheetData sheetId="0">
        <row r="11">
          <cell r="D11" t="str">
            <v>Giovani Amestoy - Prefeito Municipal</v>
          </cell>
        </row>
        <row r="13">
          <cell r="D13" t="str">
            <v>Pacífico J. Vargas - Arquiteto e Urbanista CAU-RS A12.407-9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zoomScalePageLayoutView="0" workbookViewId="0" topLeftCell="A1">
      <selection activeCell="G21" sqref="G21"/>
    </sheetView>
  </sheetViews>
  <sheetFormatPr defaultColWidth="8.5" defaultRowHeight="14.25"/>
  <cols>
    <col min="1" max="1" width="8.19921875" style="1" customWidth="1"/>
    <col min="2" max="2" width="8.5" style="1" customWidth="1"/>
    <col min="3" max="3" width="14.69921875" style="1" customWidth="1"/>
    <col min="4" max="4" width="48.8984375" style="1" customWidth="1"/>
    <col min="5" max="16384" width="8.5" style="1" customWidth="1"/>
  </cols>
  <sheetData>
    <row r="1" spans="2:11" ht="14.25">
      <c r="B1"/>
      <c r="C1"/>
      <c r="D1"/>
      <c r="G1"/>
      <c r="H1"/>
      <c r="I1"/>
      <c r="J1"/>
      <c r="K1"/>
    </row>
    <row r="2" spans="2:11" ht="10.5" customHeight="1">
      <c r="B2"/>
      <c r="C2"/>
      <c r="D2"/>
      <c r="G2"/>
      <c r="H2"/>
      <c r="I2"/>
      <c r="J2"/>
      <c r="K2"/>
    </row>
    <row r="3" spans="2:4" ht="41.25" customHeight="1">
      <c r="B3" s="195" t="s">
        <v>0</v>
      </c>
      <c r="C3" s="195"/>
      <c r="D3" s="195"/>
    </row>
    <row r="4" ht="4.5" customHeight="1"/>
    <row r="5" spans="2:11" ht="25.5" customHeight="1">
      <c r="B5" s="2" t="s">
        <v>28</v>
      </c>
      <c r="C5" s="3"/>
      <c r="D5" s="38" t="s">
        <v>95</v>
      </c>
      <c r="G5" s="4" t="s">
        <v>2</v>
      </c>
      <c r="H5" s="4"/>
      <c r="I5" s="4"/>
      <c r="J5" s="4"/>
      <c r="K5" s="4"/>
    </row>
    <row r="6" ht="4.5" customHeight="1"/>
    <row r="7" spans="2:11" ht="25.5" customHeight="1">
      <c r="B7" s="2" t="s">
        <v>1</v>
      </c>
      <c r="C7" s="3"/>
      <c r="D7" s="38" t="s">
        <v>94</v>
      </c>
      <c r="G7" s="4" t="s">
        <v>2</v>
      </c>
      <c r="H7" s="4"/>
      <c r="I7" s="4"/>
      <c r="J7" s="4"/>
      <c r="K7" s="4"/>
    </row>
    <row r="8" spans="2:11" ht="4.5" customHeight="1">
      <c r="B8" s="5"/>
      <c r="C8" s="6"/>
      <c r="D8" s="39"/>
      <c r="G8" s="4"/>
      <c r="H8" s="4"/>
      <c r="I8" s="4"/>
      <c r="J8" s="4"/>
      <c r="K8" s="4"/>
    </row>
    <row r="9" spans="2:11" ht="24.75" customHeight="1">
      <c r="B9" s="196" t="s">
        <v>3</v>
      </c>
      <c r="C9" s="196"/>
      <c r="D9" s="40" t="s">
        <v>4</v>
      </c>
      <c r="G9" s="4"/>
      <c r="H9" s="4"/>
      <c r="I9" s="4"/>
      <c r="J9" s="4"/>
      <c r="K9" s="4"/>
    </row>
    <row r="10" spans="4:11" ht="4.5" customHeight="1">
      <c r="D10" s="39"/>
      <c r="G10" s="4"/>
      <c r="H10" s="4"/>
      <c r="I10" s="4"/>
      <c r="J10" s="4"/>
      <c r="K10" s="4"/>
    </row>
    <row r="11" spans="2:11" ht="14.25">
      <c r="B11" s="197" t="s">
        <v>5</v>
      </c>
      <c r="C11" s="110" t="s">
        <v>6</v>
      </c>
      <c r="D11" s="108" t="s">
        <v>49</v>
      </c>
      <c r="G11" s="4"/>
      <c r="H11" s="4"/>
      <c r="I11" s="4"/>
      <c r="J11" s="4"/>
      <c r="K11" s="4"/>
    </row>
    <row r="12" spans="2:11" ht="14.25">
      <c r="B12" s="197"/>
      <c r="C12" s="110" t="s">
        <v>7</v>
      </c>
      <c r="D12" s="109" t="s">
        <v>66</v>
      </c>
      <c r="G12" s="4"/>
      <c r="H12" s="4"/>
      <c r="I12" s="4"/>
      <c r="J12" s="4"/>
      <c r="K12" s="4"/>
    </row>
    <row r="13" spans="2:11" ht="14.25">
      <c r="B13" s="197"/>
      <c r="C13" s="110" t="s">
        <v>8</v>
      </c>
      <c r="D13" s="108" t="s">
        <v>45</v>
      </c>
      <c r="G13" s="4"/>
      <c r="H13" s="4"/>
      <c r="I13" s="4"/>
      <c r="J13" s="4"/>
      <c r="K13" s="4"/>
    </row>
    <row r="14" spans="2:11" ht="14.25">
      <c r="B14" s="197"/>
      <c r="C14" s="110" t="s">
        <v>8</v>
      </c>
      <c r="D14" s="108"/>
      <c r="G14" s="4"/>
      <c r="H14" s="4"/>
      <c r="I14" s="4"/>
      <c r="J14" s="4"/>
      <c r="K14" s="4"/>
    </row>
    <row r="15" spans="4:11" ht="4.5" customHeight="1">
      <c r="D15" s="39"/>
      <c r="G15" s="4"/>
      <c r="H15" s="4"/>
      <c r="I15" s="4"/>
      <c r="J15" s="4"/>
      <c r="K15" s="4"/>
    </row>
    <row r="16" spans="2:11" ht="26.25" customHeight="1">
      <c r="B16" s="198" t="s">
        <v>9</v>
      </c>
      <c r="C16" s="198"/>
      <c r="D16" s="7" t="s">
        <v>69</v>
      </c>
      <c r="G16" s="4"/>
      <c r="H16" s="4"/>
      <c r="I16" s="4"/>
      <c r="J16" s="4"/>
      <c r="K16" s="4"/>
    </row>
    <row r="17" ht="9" customHeight="1">
      <c r="D17" s="39"/>
    </row>
    <row r="18" spans="2:4" ht="35.25" customHeight="1">
      <c r="B18" s="198" t="s">
        <v>10</v>
      </c>
      <c r="C18" s="198"/>
      <c r="D18" s="7" t="s">
        <v>51</v>
      </c>
    </row>
  </sheetData>
  <sheetProtection/>
  <mergeCells count="5">
    <mergeCell ref="B3:D3"/>
    <mergeCell ref="B9:C9"/>
    <mergeCell ref="B11:B14"/>
    <mergeCell ref="B16:C16"/>
    <mergeCell ref="B18:C18"/>
  </mergeCells>
  <printOptions/>
  <pageMargins left="0.5118110236220472" right="0.5118110236220472" top="1.1811023622047243" bottom="1.1811023622047243" header="0.7874015748031495" footer="0.787401574803149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90" zoomScaleSheetLayoutView="90" zoomScalePageLayoutView="0" workbookViewId="0" topLeftCell="A44">
      <selection activeCell="D64" sqref="D64"/>
    </sheetView>
  </sheetViews>
  <sheetFormatPr defaultColWidth="8" defaultRowHeight="13.5" customHeight="1"/>
  <cols>
    <col min="1" max="1" width="8.3984375" style="0" customWidth="1"/>
    <col min="2" max="2" width="11" style="0" customWidth="1"/>
    <col min="3" max="3" width="8.59765625" style="0" customWidth="1"/>
    <col min="4" max="4" width="99.09765625" style="0" customWidth="1"/>
    <col min="5" max="5" width="9.19921875" style="0" customWidth="1"/>
    <col min="6" max="6" width="12.09765625" style="0" customWidth="1"/>
    <col min="7" max="7" width="13.8984375" style="33" customWidth="1"/>
    <col min="8" max="8" width="14" style="33" customWidth="1"/>
    <col min="9" max="9" width="18.09765625" style="0" customWidth="1"/>
    <col min="10" max="10" width="9.5" style="0" customWidth="1"/>
    <col min="11" max="11" width="13.3984375" style="0" customWidth="1"/>
    <col min="12" max="13" width="15.59765625" style="0" customWidth="1"/>
  </cols>
  <sheetData>
    <row r="1" spans="1:19" ht="15" customHeight="1">
      <c r="A1" s="215"/>
      <c r="B1" s="216"/>
      <c r="C1" s="217"/>
      <c r="D1" s="217"/>
      <c r="E1" s="224" t="s">
        <v>15</v>
      </c>
      <c r="F1" s="225"/>
      <c r="G1" s="225"/>
      <c r="H1" s="225"/>
      <c r="I1" s="226"/>
      <c r="J1" s="17"/>
      <c r="K1" s="18"/>
      <c r="L1" s="19"/>
      <c r="M1" s="19"/>
      <c r="N1" s="19"/>
      <c r="O1" s="19"/>
      <c r="P1" s="19"/>
      <c r="Q1" s="19"/>
      <c r="R1" s="19"/>
      <c r="S1" s="9"/>
    </row>
    <row r="2" spans="1:19" ht="15" customHeight="1" thickBot="1">
      <c r="A2" s="218"/>
      <c r="B2" s="219"/>
      <c r="C2" s="220"/>
      <c r="D2" s="220"/>
      <c r="E2" s="227"/>
      <c r="F2" s="228"/>
      <c r="G2" s="228"/>
      <c r="H2" s="228"/>
      <c r="I2" s="229"/>
      <c r="J2" s="17"/>
      <c r="K2" s="18"/>
      <c r="L2" s="19"/>
      <c r="M2" s="19"/>
      <c r="N2" s="19"/>
      <c r="O2" s="19"/>
      <c r="P2" s="19"/>
      <c r="Q2" s="19"/>
      <c r="R2" s="19"/>
      <c r="S2" s="9"/>
    </row>
    <row r="3" spans="1:19" ht="15" customHeight="1">
      <c r="A3" s="218"/>
      <c r="B3" s="219"/>
      <c r="C3" s="220"/>
      <c r="D3" s="220"/>
      <c r="E3" s="68" t="s">
        <v>9</v>
      </c>
      <c r="F3" s="230" t="str">
        <f>DADOS!D16</f>
        <v>Aquisição e Implantação de Sistemas de Semáforos</v>
      </c>
      <c r="G3" s="230"/>
      <c r="H3" s="230"/>
      <c r="I3" s="231"/>
      <c r="J3" s="20"/>
      <c r="K3" s="21"/>
      <c r="L3" s="22"/>
      <c r="M3" s="22"/>
      <c r="N3" s="22"/>
      <c r="O3" s="22"/>
      <c r="P3" s="22"/>
      <c r="Q3" s="22"/>
      <c r="R3" s="22"/>
      <c r="S3" s="9"/>
    </row>
    <row r="4" spans="1:19" ht="15" customHeight="1" thickBot="1">
      <c r="A4" s="218"/>
      <c r="B4" s="219"/>
      <c r="C4" s="220"/>
      <c r="D4" s="220"/>
      <c r="E4" s="71"/>
      <c r="F4" s="232"/>
      <c r="G4" s="232"/>
      <c r="H4" s="233"/>
      <c r="I4" s="234"/>
      <c r="J4" s="23"/>
      <c r="K4" s="18"/>
      <c r="L4" s="22"/>
      <c r="M4" s="22"/>
      <c r="N4" s="22"/>
      <c r="O4" s="22"/>
      <c r="P4" s="22"/>
      <c r="Q4" s="22"/>
      <c r="R4" s="22"/>
      <c r="S4" s="9"/>
    </row>
    <row r="5" spans="1:19" ht="15" customHeight="1">
      <c r="A5" s="218"/>
      <c r="B5" s="219"/>
      <c r="C5" s="220"/>
      <c r="D5" s="220"/>
      <c r="E5" s="70" t="s">
        <v>16</v>
      </c>
      <c r="F5" s="210" t="str">
        <f>DADOS!D7</f>
        <v>Dezembro - 2019 - Com desoneração</v>
      </c>
      <c r="G5" s="211"/>
      <c r="H5" s="74" t="s">
        <v>32</v>
      </c>
      <c r="I5" s="74" t="s">
        <v>43</v>
      </c>
      <c r="J5" s="61"/>
      <c r="K5" s="18"/>
      <c r="L5" s="17"/>
      <c r="M5" s="17"/>
      <c r="N5" s="17"/>
      <c r="O5" s="17"/>
      <c r="P5" s="24"/>
      <c r="Q5" s="21"/>
      <c r="R5" s="25"/>
      <c r="S5" s="9"/>
    </row>
    <row r="6" spans="1:19" ht="15" customHeight="1" thickBot="1">
      <c r="A6" s="221"/>
      <c r="B6" s="222"/>
      <c r="C6" s="223"/>
      <c r="D6" s="223"/>
      <c r="E6" s="69"/>
      <c r="F6" s="212"/>
      <c r="G6" s="212"/>
      <c r="H6" s="140">
        <f>BDI!D16</f>
        <v>0.2450427423674344</v>
      </c>
      <c r="I6" s="73">
        <v>85.03</v>
      </c>
      <c r="J6" s="26"/>
      <c r="K6" s="18"/>
      <c r="L6" s="17"/>
      <c r="M6" s="17"/>
      <c r="N6" s="17"/>
      <c r="O6" s="17"/>
      <c r="P6" s="24"/>
      <c r="Q6" s="24"/>
      <c r="R6" s="27"/>
      <c r="S6" s="9"/>
    </row>
    <row r="7" spans="1:19" ht="15" customHeight="1">
      <c r="A7" s="206" t="s">
        <v>11</v>
      </c>
      <c r="B7" s="204" t="s">
        <v>17</v>
      </c>
      <c r="C7" s="235" t="s">
        <v>41</v>
      </c>
      <c r="D7" s="206" t="s">
        <v>12</v>
      </c>
      <c r="E7" s="237" t="s">
        <v>18</v>
      </c>
      <c r="F7" s="239" t="s">
        <v>19</v>
      </c>
      <c r="G7" s="199" t="s">
        <v>20</v>
      </c>
      <c r="H7" s="213" t="s">
        <v>29</v>
      </c>
      <c r="I7" s="203" t="s">
        <v>21</v>
      </c>
      <c r="J7" s="28"/>
      <c r="K7" s="9"/>
      <c r="L7" s="9"/>
      <c r="M7" s="9"/>
      <c r="N7" s="9"/>
      <c r="O7" s="9"/>
      <c r="P7" s="9"/>
      <c r="Q7" s="9"/>
      <c r="R7" s="9"/>
      <c r="S7" s="9"/>
    </row>
    <row r="8" spans="1:19" ht="15" customHeight="1" thickBot="1">
      <c r="A8" s="207"/>
      <c r="B8" s="205"/>
      <c r="C8" s="236"/>
      <c r="D8" s="207"/>
      <c r="E8" s="238"/>
      <c r="F8" s="240"/>
      <c r="G8" s="200"/>
      <c r="H8" s="214"/>
      <c r="I8" s="200"/>
      <c r="J8" s="28"/>
      <c r="K8" s="11"/>
      <c r="L8" s="11"/>
      <c r="M8" s="11"/>
      <c r="N8" s="9"/>
      <c r="O8" s="10"/>
      <c r="P8" s="10"/>
      <c r="Q8" s="9"/>
      <c r="R8" s="9"/>
      <c r="S8" s="9"/>
    </row>
    <row r="9" spans="1:19" ht="11.25" customHeight="1" thickBot="1">
      <c r="A9" s="62"/>
      <c r="B9" s="46"/>
      <c r="C9" s="48"/>
      <c r="D9" s="46"/>
      <c r="E9" s="47"/>
      <c r="F9" s="46"/>
      <c r="G9" s="47"/>
      <c r="H9" s="47"/>
      <c r="I9" s="63"/>
      <c r="J9" s="28"/>
      <c r="K9" s="11"/>
      <c r="L9" s="11"/>
      <c r="M9" s="11"/>
      <c r="N9" s="9"/>
      <c r="O9" s="10"/>
      <c r="P9" s="10"/>
      <c r="Q9" s="9"/>
      <c r="R9" s="9"/>
      <c r="S9" s="9"/>
    </row>
    <row r="10" spans="1:16" ht="19.5" customHeight="1" thickBot="1">
      <c r="A10" s="66" t="s">
        <v>13</v>
      </c>
      <c r="B10" s="66"/>
      <c r="C10" s="77" t="s">
        <v>2</v>
      </c>
      <c r="D10" s="65" t="s">
        <v>84</v>
      </c>
      <c r="E10" s="78"/>
      <c r="F10" s="79" t="s">
        <v>2</v>
      </c>
      <c r="G10" s="201" t="s">
        <v>76</v>
      </c>
      <c r="H10" s="202"/>
      <c r="I10" s="49">
        <f>SUM(I11:I26)</f>
        <v>58718.689999999995</v>
      </c>
      <c r="J10" s="28"/>
      <c r="K10" s="9"/>
      <c r="L10" s="29"/>
      <c r="M10" s="9"/>
      <c r="N10" s="9"/>
      <c r="O10" s="12"/>
      <c r="P10" s="12"/>
    </row>
    <row r="11" spans="1:16" ht="16.5" customHeight="1">
      <c r="A11" s="160" t="s">
        <v>30</v>
      </c>
      <c r="B11" s="117" t="s">
        <v>42</v>
      </c>
      <c r="C11" s="161">
        <v>96522</v>
      </c>
      <c r="D11" s="167" t="s">
        <v>121</v>
      </c>
      <c r="E11" s="162" t="s">
        <v>18</v>
      </c>
      <c r="F11" s="116">
        <v>2</v>
      </c>
      <c r="G11" s="112">
        <v>48.86</v>
      </c>
      <c r="H11" s="111">
        <f aca="true" t="shared" si="0" ref="H11:H26">TRUNC((G11*$H$6+G11),2)</f>
        <v>60.83</v>
      </c>
      <c r="I11" s="113">
        <f aca="true" t="shared" si="1" ref="I11:I26">H11*F11</f>
        <v>121.66</v>
      </c>
      <c r="J11" s="30"/>
      <c r="K11" s="13"/>
      <c r="L11" s="14"/>
      <c r="M11" s="14"/>
      <c r="N11" s="9"/>
      <c r="O11" s="12"/>
      <c r="P11" s="12"/>
    </row>
    <row r="12" spans="1:16" ht="16.5" customHeight="1">
      <c r="A12" s="168" t="s">
        <v>44</v>
      </c>
      <c r="B12" s="72" t="s">
        <v>42</v>
      </c>
      <c r="C12" s="75">
        <v>96556</v>
      </c>
      <c r="D12" s="151" t="s">
        <v>120</v>
      </c>
      <c r="E12" s="163" t="s">
        <v>18</v>
      </c>
      <c r="F12" s="86">
        <v>2</v>
      </c>
      <c r="G12" s="164">
        <v>239.92</v>
      </c>
      <c r="H12" s="114">
        <f t="shared" si="0"/>
        <v>298.71</v>
      </c>
      <c r="I12" s="115">
        <f t="shared" si="1"/>
        <v>597.42</v>
      </c>
      <c r="J12" s="30"/>
      <c r="K12" s="13"/>
      <c r="L12" s="14"/>
      <c r="M12" s="14"/>
      <c r="N12" s="9"/>
      <c r="O12" s="12"/>
      <c r="P12" s="12"/>
    </row>
    <row r="13" spans="1:16" ht="16.5" customHeight="1">
      <c r="A13" s="168" t="s">
        <v>71</v>
      </c>
      <c r="B13" s="72" t="s">
        <v>42</v>
      </c>
      <c r="C13" s="75" t="s">
        <v>68</v>
      </c>
      <c r="D13" s="151" t="s">
        <v>122</v>
      </c>
      <c r="E13" s="75" t="s">
        <v>18</v>
      </c>
      <c r="F13" s="86">
        <v>2</v>
      </c>
      <c r="G13" s="141">
        <v>221.49</v>
      </c>
      <c r="H13" s="114">
        <f t="shared" si="0"/>
        <v>275.76</v>
      </c>
      <c r="I13" s="115">
        <f t="shared" si="1"/>
        <v>551.52</v>
      </c>
      <c r="J13" s="30"/>
      <c r="K13" s="13"/>
      <c r="L13" s="14"/>
      <c r="M13" s="14"/>
      <c r="N13" s="9"/>
      <c r="O13" s="12"/>
      <c r="P13" s="12"/>
    </row>
    <row r="14" spans="1:16" ht="16.5" customHeight="1">
      <c r="A14" s="168" t="s">
        <v>72</v>
      </c>
      <c r="B14" s="72" t="s">
        <v>108</v>
      </c>
      <c r="C14" s="75"/>
      <c r="D14" s="151" t="s">
        <v>98</v>
      </c>
      <c r="E14" s="176" t="s">
        <v>70</v>
      </c>
      <c r="F14" s="86">
        <v>1</v>
      </c>
      <c r="G14" s="141">
        <v>1450</v>
      </c>
      <c r="H14" s="114">
        <f t="shared" si="0"/>
        <v>1805.31</v>
      </c>
      <c r="I14" s="115">
        <f t="shared" si="1"/>
        <v>1805.31</v>
      </c>
      <c r="J14" s="30"/>
      <c r="K14" s="13"/>
      <c r="L14" s="14"/>
      <c r="M14" s="14"/>
      <c r="N14" s="9"/>
      <c r="O14" s="12"/>
      <c r="P14" s="12"/>
    </row>
    <row r="15" spans="1:16" ht="16.5" customHeight="1">
      <c r="A15" s="168" t="s">
        <v>73</v>
      </c>
      <c r="B15" s="72" t="s">
        <v>108</v>
      </c>
      <c r="C15" s="75"/>
      <c r="D15" s="151" t="s">
        <v>99</v>
      </c>
      <c r="E15" s="176" t="s">
        <v>70</v>
      </c>
      <c r="F15" s="86">
        <v>1</v>
      </c>
      <c r="G15" s="141">
        <v>1890</v>
      </c>
      <c r="H15" s="114">
        <f>TRUNC((G15*$H$6+G15),2)</f>
        <v>2353.13</v>
      </c>
      <c r="I15" s="115">
        <f>H15*F15</f>
        <v>2353.13</v>
      </c>
      <c r="J15" s="30"/>
      <c r="K15" s="13"/>
      <c r="L15" s="14"/>
      <c r="M15" s="14"/>
      <c r="N15" s="9"/>
      <c r="O15" s="12"/>
      <c r="P15" s="12"/>
    </row>
    <row r="16" spans="1:16" ht="16.5" customHeight="1">
      <c r="A16" s="168" t="s">
        <v>74</v>
      </c>
      <c r="B16" s="72" t="s">
        <v>108</v>
      </c>
      <c r="C16" s="75"/>
      <c r="D16" s="151" t="s">
        <v>124</v>
      </c>
      <c r="E16" s="176" t="s">
        <v>70</v>
      </c>
      <c r="F16" s="86">
        <v>3</v>
      </c>
      <c r="G16" s="141">
        <v>1290</v>
      </c>
      <c r="H16" s="114">
        <f>TRUNC((G16*$H$6+G16),2)</f>
        <v>1606.1</v>
      </c>
      <c r="I16" s="115">
        <f>H16*F16</f>
        <v>4818.299999999999</v>
      </c>
      <c r="J16" s="30"/>
      <c r="K16" s="13"/>
      <c r="L16" s="14"/>
      <c r="M16" s="14"/>
      <c r="N16" s="9"/>
      <c r="O16" s="12"/>
      <c r="P16" s="12"/>
    </row>
    <row r="17" spans="1:16" ht="16.5" customHeight="1">
      <c r="A17" s="168" t="s">
        <v>75</v>
      </c>
      <c r="B17" s="72" t="s">
        <v>108</v>
      </c>
      <c r="C17" s="75"/>
      <c r="D17" s="151" t="s">
        <v>100</v>
      </c>
      <c r="E17" s="176" t="s">
        <v>70</v>
      </c>
      <c r="F17" s="86">
        <v>3</v>
      </c>
      <c r="G17" s="141">
        <v>1870</v>
      </c>
      <c r="H17" s="114">
        <f t="shared" si="0"/>
        <v>2328.22</v>
      </c>
      <c r="I17" s="115">
        <f t="shared" si="1"/>
        <v>6984.66</v>
      </c>
      <c r="J17" s="30"/>
      <c r="K17" s="13"/>
      <c r="L17" s="14"/>
      <c r="M17" s="14"/>
      <c r="N17" s="9"/>
      <c r="O17" s="12"/>
      <c r="P17" s="12"/>
    </row>
    <row r="18" spans="1:16" ht="16.5" customHeight="1">
      <c r="A18" s="168" t="s">
        <v>104</v>
      </c>
      <c r="B18" s="72" t="s">
        <v>108</v>
      </c>
      <c r="C18" s="75"/>
      <c r="D18" s="151" t="s">
        <v>123</v>
      </c>
      <c r="E18" s="176" t="s">
        <v>70</v>
      </c>
      <c r="F18" s="86">
        <v>8</v>
      </c>
      <c r="G18" s="141">
        <v>1300</v>
      </c>
      <c r="H18" s="114">
        <f>TRUNC((G18*$H$6+G18),2)</f>
        <v>1618.55</v>
      </c>
      <c r="I18" s="115">
        <f>H18*F18</f>
        <v>12948.4</v>
      </c>
      <c r="J18" s="30"/>
      <c r="K18" s="13"/>
      <c r="L18" s="14"/>
      <c r="M18" s="14"/>
      <c r="N18" s="9"/>
      <c r="O18" s="12"/>
      <c r="P18" s="12"/>
    </row>
    <row r="19" spans="1:16" ht="16.5" customHeight="1">
      <c r="A19" s="168" t="s">
        <v>105</v>
      </c>
      <c r="B19" s="72" t="s">
        <v>108</v>
      </c>
      <c r="C19" s="75"/>
      <c r="D19" s="151" t="s">
        <v>131</v>
      </c>
      <c r="E19" s="176" t="s">
        <v>70</v>
      </c>
      <c r="F19" s="86">
        <v>8</v>
      </c>
      <c r="G19" s="141">
        <v>1100</v>
      </c>
      <c r="H19" s="114">
        <f>TRUNC((G19*$H$6+G19),2)</f>
        <v>1369.54</v>
      </c>
      <c r="I19" s="115">
        <f>H19*F19</f>
        <v>10956.32</v>
      </c>
      <c r="J19" s="30"/>
      <c r="K19" s="13"/>
      <c r="L19" s="14"/>
      <c r="M19" s="14"/>
      <c r="N19" s="9"/>
      <c r="O19" s="12"/>
      <c r="P19" s="12"/>
    </row>
    <row r="20" spans="1:16" ht="16.5" customHeight="1">
      <c r="A20" s="168" t="s">
        <v>106</v>
      </c>
      <c r="B20" s="72" t="s">
        <v>108</v>
      </c>
      <c r="C20" s="75"/>
      <c r="D20" s="151" t="s">
        <v>132</v>
      </c>
      <c r="E20" s="176" t="s">
        <v>70</v>
      </c>
      <c r="F20" s="86">
        <v>1</v>
      </c>
      <c r="G20" s="141">
        <v>7260</v>
      </c>
      <c r="H20" s="114">
        <f>TRUNC((G20*$H$6+G20),2)</f>
        <v>9039.01</v>
      </c>
      <c r="I20" s="115">
        <f>H20*F20</f>
        <v>9039.01</v>
      </c>
      <c r="J20" s="30"/>
      <c r="K20" s="13"/>
      <c r="L20" s="14"/>
      <c r="M20" s="14"/>
      <c r="N20" s="9"/>
      <c r="O20" s="12"/>
      <c r="P20" s="12"/>
    </row>
    <row r="21" spans="1:16" ht="16.5" customHeight="1">
      <c r="A21" s="168" t="s">
        <v>107</v>
      </c>
      <c r="B21" s="72" t="s">
        <v>108</v>
      </c>
      <c r="C21" s="75"/>
      <c r="D21" s="151" t="s">
        <v>102</v>
      </c>
      <c r="E21" s="176" t="s">
        <v>101</v>
      </c>
      <c r="F21" s="86">
        <v>200</v>
      </c>
      <c r="G21" s="141">
        <v>9.3</v>
      </c>
      <c r="H21" s="114">
        <f>TRUNC((G21*$H$6+G21),2)</f>
        <v>11.57</v>
      </c>
      <c r="I21" s="115">
        <f>H21*F21</f>
        <v>2314</v>
      </c>
      <c r="J21" s="30"/>
      <c r="K21" s="13"/>
      <c r="L21" s="14"/>
      <c r="M21" s="14"/>
      <c r="N21" s="9"/>
      <c r="O21" s="12"/>
      <c r="P21" s="12"/>
    </row>
    <row r="22" spans="1:16" ht="16.5" customHeight="1">
      <c r="A22" s="168" t="s">
        <v>126</v>
      </c>
      <c r="B22" s="72" t="s">
        <v>108</v>
      </c>
      <c r="C22" s="75"/>
      <c r="D22" s="151" t="s">
        <v>125</v>
      </c>
      <c r="E22" s="176" t="s">
        <v>101</v>
      </c>
      <c r="F22" s="86">
        <v>200</v>
      </c>
      <c r="G22" s="141">
        <v>7.8</v>
      </c>
      <c r="H22" s="114">
        <f t="shared" si="0"/>
        <v>9.71</v>
      </c>
      <c r="I22" s="115">
        <f t="shared" si="1"/>
        <v>1942.0000000000002</v>
      </c>
      <c r="J22" s="30"/>
      <c r="K22" s="13"/>
      <c r="L22" s="14"/>
      <c r="M22" s="14"/>
      <c r="N22" s="9"/>
      <c r="O22" s="12"/>
      <c r="P22" s="12"/>
    </row>
    <row r="23" spans="1:16" ht="16.5" customHeight="1">
      <c r="A23" s="168" t="s">
        <v>127</v>
      </c>
      <c r="B23" s="72" t="s">
        <v>108</v>
      </c>
      <c r="C23" s="75"/>
      <c r="D23" s="151" t="s">
        <v>103</v>
      </c>
      <c r="E23" s="176" t="s">
        <v>101</v>
      </c>
      <c r="F23" s="86">
        <v>50</v>
      </c>
      <c r="G23" s="141">
        <v>6.35</v>
      </c>
      <c r="H23" s="114">
        <f t="shared" si="0"/>
        <v>7.9</v>
      </c>
      <c r="I23" s="115">
        <f t="shared" si="1"/>
        <v>395</v>
      </c>
      <c r="J23" s="30"/>
      <c r="K23" s="13"/>
      <c r="L23" s="14"/>
      <c r="M23" s="14"/>
      <c r="N23" s="9"/>
      <c r="O23" s="12"/>
      <c r="P23" s="12"/>
    </row>
    <row r="24" spans="1:16" ht="16.5" customHeight="1">
      <c r="A24" s="168" t="s">
        <v>128</v>
      </c>
      <c r="B24" s="72" t="s">
        <v>108</v>
      </c>
      <c r="C24" s="75"/>
      <c r="D24" s="151" t="s">
        <v>133</v>
      </c>
      <c r="E24" s="176" t="s">
        <v>70</v>
      </c>
      <c r="F24" s="86">
        <v>11</v>
      </c>
      <c r="G24" s="141">
        <v>35</v>
      </c>
      <c r="H24" s="114">
        <f t="shared" si="0"/>
        <v>43.57</v>
      </c>
      <c r="I24" s="115">
        <f t="shared" si="1"/>
        <v>479.27</v>
      </c>
      <c r="J24" s="30"/>
      <c r="K24" s="13"/>
      <c r="L24" s="14"/>
      <c r="M24" s="14"/>
      <c r="N24" s="9"/>
      <c r="O24" s="12"/>
      <c r="P24" s="12"/>
    </row>
    <row r="25" spans="1:16" ht="16.5" customHeight="1">
      <c r="A25" s="168" t="s">
        <v>129</v>
      </c>
      <c r="B25" s="72" t="s">
        <v>108</v>
      </c>
      <c r="C25" s="75"/>
      <c r="D25" s="151" t="s">
        <v>130</v>
      </c>
      <c r="E25" s="176" t="s">
        <v>70</v>
      </c>
      <c r="F25" s="86">
        <v>1</v>
      </c>
      <c r="G25" s="141">
        <v>2550</v>
      </c>
      <c r="H25" s="114">
        <f t="shared" si="0"/>
        <v>3174.85</v>
      </c>
      <c r="I25" s="115">
        <f t="shared" si="1"/>
        <v>3174.85</v>
      </c>
      <c r="J25" s="30"/>
      <c r="K25" s="13"/>
      <c r="L25" s="14"/>
      <c r="M25" s="14"/>
      <c r="N25" s="9"/>
      <c r="O25" s="12"/>
      <c r="P25" s="12"/>
    </row>
    <row r="26" spans="1:16" ht="16.5" customHeight="1" thickBot="1">
      <c r="A26" s="168" t="s">
        <v>134</v>
      </c>
      <c r="B26" s="72" t="s">
        <v>42</v>
      </c>
      <c r="C26" s="192" t="s">
        <v>83</v>
      </c>
      <c r="D26" s="151" t="s">
        <v>110</v>
      </c>
      <c r="E26" s="176" t="s">
        <v>70</v>
      </c>
      <c r="F26" s="86">
        <v>2</v>
      </c>
      <c r="G26" s="164">
        <v>95.52</v>
      </c>
      <c r="H26" s="114">
        <f t="shared" si="0"/>
        <v>118.92</v>
      </c>
      <c r="I26" s="115">
        <f t="shared" si="1"/>
        <v>237.84</v>
      </c>
      <c r="J26" s="30"/>
      <c r="K26" s="13"/>
      <c r="L26" s="14"/>
      <c r="M26" s="14"/>
      <c r="N26" s="9"/>
      <c r="O26" s="12"/>
      <c r="P26" s="12"/>
    </row>
    <row r="27" spans="1:16" ht="19.5" customHeight="1" thickBot="1">
      <c r="A27" s="66" t="s">
        <v>14</v>
      </c>
      <c r="B27" s="66"/>
      <c r="C27" s="77" t="s">
        <v>2</v>
      </c>
      <c r="D27" s="65" t="s">
        <v>85</v>
      </c>
      <c r="E27" s="78"/>
      <c r="F27" s="80"/>
      <c r="G27" s="201" t="s">
        <v>77</v>
      </c>
      <c r="H27" s="202"/>
      <c r="I27" s="49">
        <f>SUM(I28:I43)</f>
        <v>58718.689999999995</v>
      </c>
      <c r="J27" s="28"/>
      <c r="K27" s="9"/>
      <c r="L27" s="29"/>
      <c r="M27" s="9"/>
      <c r="N27" s="9"/>
      <c r="O27" s="12"/>
      <c r="P27" s="12"/>
    </row>
    <row r="28" spans="1:16" s="15" customFormat="1" ht="16.5" customHeight="1">
      <c r="A28" s="160" t="s">
        <v>22</v>
      </c>
      <c r="B28" s="117" t="s">
        <v>42</v>
      </c>
      <c r="C28" s="161">
        <v>96522</v>
      </c>
      <c r="D28" s="167" t="s">
        <v>121</v>
      </c>
      <c r="E28" s="162" t="s">
        <v>18</v>
      </c>
      <c r="F28" s="116">
        <v>2</v>
      </c>
      <c r="G28" s="112">
        <v>48.86</v>
      </c>
      <c r="H28" s="111">
        <f aca="true" t="shared" si="2" ref="H28:H42">TRUNC((G28*$H$6+G28),2)</f>
        <v>60.83</v>
      </c>
      <c r="I28" s="113">
        <f aca="true" t="shared" si="3" ref="I28:I42">H28*F28</f>
        <v>121.66</v>
      </c>
      <c r="J28" s="30"/>
      <c r="K28" s="13"/>
      <c r="L28" s="14"/>
      <c r="M28" s="14"/>
      <c r="N28" s="9"/>
      <c r="O28" s="12"/>
      <c r="P28" s="12"/>
    </row>
    <row r="29" spans="1:16" s="15" customFormat="1" ht="16.5" customHeight="1">
      <c r="A29" s="168" t="s">
        <v>23</v>
      </c>
      <c r="B29" s="72" t="s">
        <v>42</v>
      </c>
      <c r="C29" s="75">
        <v>96556</v>
      </c>
      <c r="D29" s="151" t="s">
        <v>120</v>
      </c>
      <c r="E29" s="163" t="s">
        <v>18</v>
      </c>
      <c r="F29" s="86">
        <v>2</v>
      </c>
      <c r="G29" s="164">
        <v>239.92</v>
      </c>
      <c r="H29" s="114">
        <f t="shared" si="2"/>
        <v>298.71</v>
      </c>
      <c r="I29" s="115">
        <f t="shared" si="3"/>
        <v>597.42</v>
      </c>
      <c r="J29" s="30"/>
      <c r="K29" s="13"/>
      <c r="L29" s="14"/>
      <c r="M29" s="14"/>
      <c r="N29" s="9"/>
      <c r="O29" s="12"/>
      <c r="P29" s="12"/>
    </row>
    <row r="30" spans="1:16" s="15" customFormat="1" ht="16.5" customHeight="1">
      <c r="A30" s="168" t="s">
        <v>24</v>
      </c>
      <c r="B30" s="72" t="s">
        <v>42</v>
      </c>
      <c r="C30" s="75" t="s">
        <v>68</v>
      </c>
      <c r="D30" s="151" t="s">
        <v>122</v>
      </c>
      <c r="E30" s="75" t="s">
        <v>18</v>
      </c>
      <c r="F30" s="86">
        <v>2</v>
      </c>
      <c r="G30" s="141">
        <v>221.49</v>
      </c>
      <c r="H30" s="114">
        <f t="shared" si="2"/>
        <v>275.76</v>
      </c>
      <c r="I30" s="115">
        <f t="shared" si="3"/>
        <v>551.52</v>
      </c>
      <c r="J30" s="30"/>
      <c r="K30" s="13"/>
      <c r="L30" s="14"/>
      <c r="M30" s="14"/>
      <c r="N30" s="9"/>
      <c r="O30" s="12"/>
      <c r="P30" s="12"/>
    </row>
    <row r="31" spans="1:16" s="15" customFormat="1" ht="16.5" customHeight="1">
      <c r="A31" s="168" t="s">
        <v>78</v>
      </c>
      <c r="B31" s="72" t="s">
        <v>108</v>
      </c>
      <c r="C31" s="75"/>
      <c r="D31" s="151" t="s">
        <v>98</v>
      </c>
      <c r="E31" s="176" t="s">
        <v>70</v>
      </c>
      <c r="F31" s="86">
        <v>1</v>
      </c>
      <c r="G31" s="141">
        <v>1450</v>
      </c>
      <c r="H31" s="114">
        <f t="shared" si="2"/>
        <v>1805.31</v>
      </c>
      <c r="I31" s="115">
        <f t="shared" si="3"/>
        <v>1805.31</v>
      </c>
      <c r="J31" s="30"/>
      <c r="K31" s="13"/>
      <c r="L31" s="14"/>
      <c r="M31" s="14"/>
      <c r="N31" s="9"/>
      <c r="O31" s="12"/>
      <c r="P31" s="12"/>
    </row>
    <row r="32" spans="1:16" s="15" customFormat="1" ht="16.5" customHeight="1">
      <c r="A32" s="168" t="s">
        <v>79</v>
      </c>
      <c r="B32" s="72" t="s">
        <v>108</v>
      </c>
      <c r="C32" s="75"/>
      <c r="D32" s="151" t="s">
        <v>99</v>
      </c>
      <c r="E32" s="176" t="s">
        <v>70</v>
      </c>
      <c r="F32" s="86">
        <v>1</v>
      </c>
      <c r="G32" s="141">
        <v>1890</v>
      </c>
      <c r="H32" s="114">
        <f t="shared" si="2"/>
        <v>2353.13</v>
      </c>
      <c r="I32" s="115">
        <f t="shared" si="3"/>
        <v>2353.13</v>
      </c>
      <c r="J32" s="30"/>
      <c r="K32" s="13"/>
      <c r="L32" s="14"/>
      <c r="M32" s="14"/>
      <c r="N32" s="9"/>
      <c r="O32" s="12"/>
      <c r="P32" s="12"/>
    </row>
    <row r="33" spans="1:16" s="15" customFormat="1" ht="16.5" customHeight="1">
      <c r="A33" s="168" t="s">
        <v>80</v>
      </c>
      <c r="B33" s="72" t="s">
        <v>108</v>
      </c>
      <c r="C33" s="75"/>
      <c r="D33" s="151" t="s">
        <v>124</v>
      </c>
      <c r="E33" s="176" t="s">
        <v>70</v>
      </c>
      <c r="F33" s="86">
        <v>3</v>
      </c>
      <c r="G33" s="141">
        <v>1290</v>
      </c>
      <c r="H33" s="114">
        <f t="shared" si="2"/>
        <v>1606.1</v>
      </c>
      <c r="I33" s="115">
        <f t="shared" si="3"/>
        <v>4818.299999999999</v>
      </c>
      <c r="J33" s="30"/>
      <c r="K33" s="13"/>
      <c r="L33" s="14"/>
      <c r="M33" s="14"/>
      <c r="N33" s="9"/>
      <c r="O33" s="12"/>
      <c r="P33" s="12"/>
    </row>
    <row r="34" spans="1:16" s="15" customFormat="1" ht="16.5" customHeight="1">
      <c r="A34" s="168" t="s">
        <v>81</v>
      </c>
      <c r="B34" s="72" t="s">
        <v>108</v>
      </c>
      <c r="C34" s="75"/>
      <c r="D34" s="151" t="s">
        <v>100</v>
      </c>
      <c r="E34" s="176" t="s">
        <v>70</v>
      </c>
      <c r="F34" s="86">
        <v>3</v>
      </c>
      <c r="G34" s="141">
        <v>1870</v>
      </c>
      <c r="H34" s="114">
        <f t="shared" si="2"/>
        <v>2328.22</v>
      </c>
      <c r="I34" s="115">
        <f t="shared" si="3"/>
        <v>6984.66</v>
      </c>
      <c r="J34" s="30"/>
      <c r="K34" s="13"/>
      <c r="L34" s="14"/>
      <c r="M34" s="14"/>
      <c r="N34" s="9"/>
      <c r="O34" s="12"/>
      <c r="P34" s="12"/>
    </row>
    <row r="35" spans="1:16" s="15" customFormat="1" ht="16.5" customHeight="1">
      <c r="A35" s="168" t="s">
        <v>114</v>
      </c>
      <c r="B35" s="72" t="s">
        <v>108</v>
      </c>
      <c r="C35" s="75"/>
      <c r="D35" s="151" t="s">
        <v>123</v>
      </c>
      <c r="E35" s="176" t="s">
        <v>70</v>
      </c>
      <c r="F35" s="86">
        <v>8</v>
      </c>
      <c r="G35" s="141">
        <v>1300</v>
      </c>
      <c r="H35" s="114">
        <f>TRUNC((G35*$H$6+G35),2)</f>
        <v>1618.55</v>
      </c>
      <c r="I35" s="115">
        <f>H35*F35</f>
        <v>12948.4</v>
      </c>
      <c r="J35" s="30"/>
      <c r="K35" s="13"/>
      <c r="L35" s="14"/>
      <c r="M35" s="14"/>
      <c r="N35" s="9"/>
      <c r="O35" s="12"/>
      <c r="P35" s="12"/>
    </row>
    <row r="36" spans="1:16" s="15" customFormat="1" ht="16.5" customHeight="1">
      <c r="A36" s="168" t="s">
        <v>115</v>
      </c>
      <c r="B36" s="72" t="s">
        <v>108</v>
      </c>
      <c r="C36" s="75"/>
      <c r="D36" s="151" t="s">
        <v>131</v>
      </c>
      <c r="E36" s="176" t="s">
        <v>70</v>
      </c>
      <c r="F36" s="86">
        <v>8</v>
      </c>
      <c r="G36" s="141">
        <v>1100</v>
      </c>
      <c r="H36" s="114">
        <f>TRUNC((G36*$H$6+G36),2)</f>
        <v>1369.54</v>
      </c>
      <c r="I36" s="115">
        <f>H36*F36</f>
        <v>10956.32</v>
      </c>
      <c r="J36" s="30"/>
      <c r="K36" s="13"/>
      <c r="L36" s="14"/>
      <c r="M36" s="14"/>
      <c r="N36" s="9"/>
      <c r="O36" s="12"/>
      <c r="P36" s="12"/>
    </row>
    <row r="37" spans="1:16" s="15" customFormat="1" ht="16.5" customHeight="1">
      <c r="A37" s="168" t="s">
        <v>116</v>
      </c>
      <c r="B37" s="72" t="s">
        <v>108</v>
      </c>
      <c r="C37" s="75"/>
      <c r="D37" s="151" t="s">
        <v>132</v>
      </c>
      <c r="E37" s="176" t="s">
        <v>70</v>
      </c>
      <c r="F37" s="86">
        <v>1</v>
      </c>
      <c r="G37" s="141">
        <v>7260</v>
      </c>
      <c r="H37" s="114">
        <f>TRUNC((G37*$H$6+G37),2)</f>
        <v>9039.01</v>
      </c>
      <c r="I37" s="115">
        <f>H37*F37</f>
        <v>9039.01</v>
      </c>
      <c r="J37" s="30"/>
      <c r="K37" s="13"/>
      <c r="L37" s="14"/>
      <c r="M37" s="14"/>
      <c r="N37" s="9"/>
      <c r="O37" s="12"/>
      <c r="P37" s="12"/>
    </row>
    <row r="38" spans="1:16" s="15" customFormat="1" ht="16.5" customHeight="1">
      <c r="A38" s="168" t="s">
        <v>117</v>
      </c>
      <c r="B38" s="72" t="s">
        <v>108</v>
      </c>
      <c r="C38" s="75"/>
      <c r="D38" s="151" t="s">
        <v>102</v>
      </c>
      <c r="E38" s="176" t="s">
        <v>101</v>
      </c>
      <c r="F38" s="86">
        <v>200</v>
      </c>
      <c r="G38" s="141">
        <v>9.3</v>
      </c>
      <c r="H38" s="114">
        <f>TRUNC((G38*$H$6+G38),2)</f>
        <v>11.57</v>
      </c>
      <c r="I38" s="115">
        <f>H38*F38</f>
        <v>2314</v>
      </c>
      <c r="J38" s="30"/>
      <c r="K38" s="13"/>
      <c r="L38" s="14"/>
      <c r="M38" s="14"/>
      <c r="N38" s="9"/>
      <c r="O38" s="12"/>
      <c r="P38" s="12"/>
    </row>
    <row r="39" spans="1:16" s="15" customFormat="1" ht="16.5" customHeight="1">
      <c r="A39" s="168" t="s">
        <v>135</v>
      </c>
      <c r="B39" s="72" t="s">
        <v>108</v>
      </c>
      <c r="C39" s="75"/>
      <c r="D39" s="151" t="s">
        <v>125</v>
      </c>
      <c r="E39" s="176" t="s">
        <v>101</v>
      </c>
      <c r="F39" s="86">
        <v>200</v>
      </c>
      <c r="G39" s="141">
        <v>7.8</v>
      </c>
      <c r="H39" s="114">
        <f t="shared" si="2"/>
        <v>9.71</v>
      </c>
      <c r="I39" s="115">
        <f t="shared" si="3"/>
        <v>1942.0000000000002</v>
      </c>
      <c r="J39" s="30"/>
      <c r="K39" s="13"/>
      <c r="L39" s="14"/>
      <c r="M39" s="14"/>
      <c r="N39" s="9"/>
      <c r="O39" s="12"/>
      <c r="P39" s="12"/>
    </row>
    <row r="40" spans="1:16" s="15" customFormat="1" ht="16.5" customHeight="1">
      <c r="A40" s="168" t="s">
        <v>136</v>
      </c>
      <c r="B40" s="72" t="s">
        <v>108</v>
      </c>
      <c r="C40" s="75"/>
      <c r="D40" s="151" t="s">
        <v>103</v>
      </c>
      <c r="E40" s="176" t="s">
        <v>101</v>
      </c>
      <c r="F40" s="86">
        <v>50</v>
      </c>
      <c r="G40" s="141">
        <v>6.35</v>
      </c>
      <c r="H40" s="114">
        <f t="shared" si="2"/>
        <v>7.9</v>
      </c>
      <c r="I40" s="115">
        <f t="shared" si="3"/>
        <v>395</v>
      </c>
      <c r="J40" s="30"/>
      <c r="K40" s="13"/>
      <c r="L40" s="14"/>
      <c r="M40" s="14"/>
      <c r="N40" s="9"/>
      <c r="O40" s="12"/>
      <c r="P40" s="12"/>
    </row>
    <row r="41" spans="1:16" s="15" customFormat="1" ht="16.5" customHeight="1">
      <c r="A41" s="168" t="s">
        <v>137</v>
      </c>
      <c r="B41" s="72" t="s">
        <v>108</v>
      </c>
      <c r="C41" s="75"/>
      <c r="D41" s="151" t="s">
        <v>133</v>
      </c>
      <c r="E41" s="176" t="s">
        <v>70</v>
      </c>
      <c r="F41" s="86">
        <v>11</v>
      </c>
      <c r="G41" s="141">
        <v>35</v>
      </c>
      <c r="H41" s="114">
        <f t="shared" si="2"/>
        <v>43.57</v>
      </c>
      <c r="I41" s="115">
        <f t="shared" si="3"/>
        <v>479.27</v>
      </c>
      <c r="J41" s="30"/>
      <c r="K41" s="13"/>
      <c r="L41" s="14"/>
      <c r="M41" s="14"/>
      <c r="N41" s="9"/>
      <c r="O41" s="12"/>
      <c r="P41" s="12"/>
    </row>
    <row r="42" spans="1:16" s="15" customFormat="1" ht="16.5" customHeight="1">
      <c r="A42" s="168" t="s">
        <v>138</v>
      </c>
      <c r="B42" s="72" t="s">
        <v>108</v>
      </c>
      <c r="C42" s="75"/>
      <c r="D42" s="151" t="s">
        <v>130</v>
      </c>
      <c r="E42" s="176" t="s">
        <v>70</v>
      </c>
      <c r="F42" s="86">
        <v>1</v>
      </c>
      <c r="G42" s="141">
        <v>2550</v>
      </c>
      <c r="H42" s="114">
        <f t="shared" si="2"/>
        <v>3174.85</v>
      </c>
      <c r="I42" s="115">
        <f t="shared" si="3"/>
        <v>3174.85</v>
      </c>
      <c r="J42" s="30"/>
      <c r="K42" s="13"/>
      <c r="L42" s="14"/>
      <c r="M42" s="14"/>
      <c r="N42" s="9"/>
      <c r="O42" s="12"/>
      <c r="P42" s="12"/>
    </row>
    <row r="43" spans="1:16" s="15" customFormat="1" ht="16.5" customHeight="1" thickBot="1">
      <c r="A43" s="166" t="s">
        <v>139</v>
      </c>
      <c r="B43" s="72" t="s">
        <v>42</v>
      </c>
      <c r="C43" s="192" t="s">
        <v>83</v>
      </c>
      <c r="D43" s="151" t="s">
        <v>110</v>
      </c>
      <c r="E43" s="176" t="s">
        <v>70</v>
      </c>
      <c r="F43" s="86">
        <v>2</v>
      </c>
      <c r="G43" s="164">
        <v>95.52</v>
      </c>
      <c r="H43" s="165">
        <f>TRUNC((G43*$H$6+G43),2)</f>
        <v>118.92</v>
      </c>
      <c r="I43" s="101">
        <f>H43*F43</f>
        <v>237.84</v>
      </c>
      <c r="J43" s="30"/>
      <c r="K43" s="13"/>
      <c r="L43" s="14"/>
      <c r="M43" s="14"/>
      <c r="N43" s="9"/>
      <c r="O43" s="12"/>
      <c r="P43" s="12"/>
    </row>
    <row r="44" spans="1:16" s="15" customFormat="1" ht="16.5" customHeight="1" thickBot="1">
      <c r="A44" s="66" t="s">
        <v>86</v>
      </c>
      <c r="B44" s="66"/>
      <c r="C44" s="77" t="s">
        <v>2</v>
      </c>
      <c r="D44" s="65" t="s">
        <v>97</v>
      </c>
      <c r="E44" s="78"/>
      <c r="F44" s="80"/>
      <c r="G44" s="201" t="s">
        <v>109</v>
      </c>
      <c r="H44" s="202"/>
      <c r="I44" s="49">
        <f>SUM(I45:I59)</f>
        <v>58480.85</v>
      </c>
      <c r="J44" s="30"/>
      <c r="K44" s="13"/>
      <c r="L44" s="14"/>
      <c r="M44" s="14"/>
      <c r="N44" s="9"/>
      <c r="O44" s="12"/>
      <c r="P44" s="12"/>
    </row>
    <row r="45" spans="1:16" s="15" customFormat="1" ht="16.5" customHeight="1">
      <c r="A45" s="160" t="s">
        <v>87</v>
      </c>
      <c r="B45" s="117" t="s">
        <v>42</v>
      </c>
      <c r="C45" s="161">
        <v>96522</v>
      </c>
      <c r="D45" s="167" t="s">
        <v>121</v>
      </c>
      <c r="E45" s="162" t="s">
        <v>18</v>
      </c>
      <c r="F45" s="116">
        <v>2</v>
      </c>
      <c r="G45" s="112">
        <v>48.86</v>
      </c>
      <c r="H45" s="111">
        <f aca="true" t="shared" si="4" ref="H45:H58">TRUNC((G45*$H$6+G45),2)</f>
        <v>60.83</v>
      </c>
      <c r="I45" s="113">
        <f aca="true" t="shared" si="5" ref="I45:I58">H45*F45</f>
        <v>121.66</v>
      </c>
      <c r="J45" s="30"/>
      <c r="K45" s="13"/>
      <c r="L45" s="14"/>
      <c r="M45" s="14"/>
      <c r="N45" s="9"/>
      <c r="O45" s="12"/>
      <c r="P45" s="12"/>
    </row>
    <row r="46" spans="1:16" s="15" customFormat="1" ht="16.5" customHeight="1">
      <c r="A46" s="168" t="s">
        <v>88</v>
      </c>
      <c r="B46" s="72" t="s">
        <v>42</v>
      </c>
      <c r="C46" s="75">
        <v>96556</v>
      </c>
      <c r="D46" s="151" t="s">
        <v>120</v>
      </c>
      <c r="E46" s="163" t="s">
        <v>18</v>
      </c>
      <c r="F46" s="86">
        <v>2</v>
      </c>
      <c r="G46" s="164">
        <v>239.92</v>
      </c>
      <c r="H46" s="114">
        <f t="shared" si="4"/>
        <v>298.71</v>
      </c>
      <c r="I46" s="115">
        <f t="shared" si="5"/>
        <v>597.42</v>
      </c>
      <c r="J46" s="30"/>
      <c r="K46" s="13"/>
      <c r="L46" s="14"/>
      <c r="M46" s="14"/>
      <c r="N46" s="9"/>
      <c r="O46" s="12"/>
      <c r="P46" s="12"/>
    </row>
    <row r="47" spans="1:16" s="15" customFormat="1" ht="16.5" customHeight="1">
      <c r="A47" s="168" t="s">
        <v>89</v>
      </c>
      <c r="B47" s="72" t="s">
        <v>42</v>
      </c>
      <c r="C47" s="75" t="s">
        <v>68</v>
      </c>
      <c r="D47" s="151" t="s">
        <v>122</v>
      </c>
      <c r="E47" s="75" t="s">
        <v>18</v>
      </c>
      <c r="F47" s="86">
        <v>2</v>
      </c>
      <c r="G47" s="141">
        <v>221.49</v>
      </c>
      <c r="H47" s="114">
        <f t="shared" si="4"/>
        <v>275.76</v>
      </c>
      <c r="I47" s="115">
        <f t="shared" si="5"/>
        <v>551.52</v>
      </c>
      <c r="J47" s="30"/>
      <c r="K47" s="13"/>
      <c r="L47" s="14"/>
      <c r="M47" s="14"/>
      <c r="N47" s="9"/>
      <c r="O47" s="12"/>
      <c r="P47" s="12"/>
    </row>
    <row r="48" spans="1:16" s="15" customFormat="1" ht="16.5" customHeight="1">
      <c r="A48" s="168" t="s">
        <v>90</v>
      </c>
      <c r="B48" s="72" t="s">
        <v>108</v>
      </c>
      <c r="C48" s="75"/>
      <c r="D48" s="151" t="s">
        <v>98</v>
      </c>
      <c r="E48" s="176" t="s">
        <v>70</v>
      </c>
      <c r="F48" s="86">
        <v>1</v>
      </c>
      <c r="G48" s="141">
        <v>1450</v>
      </c>
      <c r="H48" s="114">
        <f t="shared" si="4"/>
        <v>1805.31</v>
      </c>
      <c r="I48" s="115">
        <f t="shared" si="5"/>
        <v>1805.31</v>
      </c>
      <c r="J48" s="30"/>
      <c r="K48" s="13"/>
      <c r="L48" s="14"/>
      <c r="M48" s="14"/>
      <c r="N48" s="9"/>
      <c r="O48" s="12"/>
      <c r="P48" s="12"/>
    </row>
    <row r="49" spans="1:16" s="15" customFormat="1" ht="16.5" customHeight="1">
      <c r="A49" s="168" t="s">
        <v>91</v>
      </c>
      <c r="B49" s="72" t="s">
        <v>108</v>
      </c>
      <c r="C49" s="75"/>
      <c r="D49" s="151" t="s">
        <v>99</v>
      </c>
      <c r="E49" s="176" t="s">
        <v>70</v>
      </c>
      <c r="F49" s="86">
        <v>1</v>
      </c>
      <c r="G49" s="141">
        <v>1890</v>
      </c>
      <c r="H49" s="114">
        <f t="shared" si="4"/>
        <v>2353.13</v>
      </c>
      <c r="I49" s="115">
        <f t="shared" si="5"/>
        <v>2353.13</v>
      </c>
      <c r="J49" s="30"/>
      <c r="K49" s="13"/>
      <c r="L49" s="14"/>
      <c r="M49" s="14"/>
      <c r="N49" s="9"/>
      <c r="O49" s="12"/>
      <c r="P49" s="12"/>
    </row>
    <row r="50" spans="1:16" s="15" customFormat="1" ht="16.5" customHeight="1">
      <c r="A50" s="168" t="s">
        <v>92</v>
      </c>
      <c r="B50" s="72" t="s">
        <v>108</v>
      </c>
      <c r="C50" s="75"/>
      <c r="D50" s="151" t="s">
        <v>124</v>
      </c>
      <c r="E50" s="176" t="s">
        <v>70</v>
      </c>
      <c r="F50" s="86">
        <v>3</v>
      </c>
      <c r="G50" s="141">
        <v>1290</v>
      </c>
      <c r="H50" s="114">
        <f t="shared" si="4"/>
        <v>1606.1</v>
      </c>
      <c r="I50" s="115">
        <f t="shared" si="5"/>
        <v>4818.299999999999</v>
      </c>
      <c r="J50" s="30"/>
      <c r="K50" s="13"/>
      <c r="L50" s="14"/>
      <c r="M50" s="14"/>
      <c r="N50" s="9"/>
      <c r="O50" s="12"/>
      <c r="P50" s="12"/>
    </row>
    <row r="51" spans="1:16" s="15" customFormat="1" ht="16.5" customHeight="1">
      <c r="A51" s="168" t="s">
        <v>93</v>
      </c>
      <c r="B51" s="72" t="s">
        <v>108</v>
      </c>
      <c r="C51" s="75"/>
      <c r="D51" s="151" t="s">
        <v>100</v>
      </c>
      <c r="E51" s="176" t="s">
        <v>70</v>
      </c>
      <c r="F51" s="86">
        <v>3</v>
      </c>
      <c r="G51" s="141">
        <v>1870</v>
      </c>
      <c r="H51" s="114">
        <f>TRUNC((G51*$H$6+G51),2)</f>
        <v>2328.22</v>
      </c>
      <c r="I51" s="115">
        <f>H51*F51</f>
        <v>6984.66</v>
      </c>
      <c r="J51" s="30"/>
      <c r="K51" s="13"/>
      <c r="L51" s="14"/>
      <c r="M51" s="14"/>
      <c r="N51" s="9"/>
      <c r="O51" s="12"/>
      <c r="P51" s="12"/>
    </row>
    <row r="52" spans="1:16" s="15" customFormat="1" ht="16.5" customHeight="1">
      <c r="A52" s="168" t="s">
        <v>111</v>
      </c>
      <c r="B52" s="72" t="s">
        <v>108</v>
      </c>
      <c r="C52" s="75"/>
      <c r="D52" s="191" t="s">
        <v>123</v>
      </c>
      <c r="E52" s="176" t="s">
        <v>70</v>
      </c>
      <c r="F52" s="86">
        <v>8</v>
      </c>
      <c r="G52" s="141">
        <v>1300</v>
      </c>
      <c r="H52" s="114">
        <f>TRUNC((G52*$H$6+G52),2)</f>
        <v>1618.55</v>
      </c>
      <c r="I52" s="115">
        <f>H52*F52</f>
        <v>12948.4</v>
      </c>
      <c r="J52" s="30"/>
      <c r="K52" s="13"/>
      <c r="L52" s="14"/>
      <c r="M52" s="14"/>
      <c r="N52" s="9"/>
      <c r="O52" s="12"/>
      <c r="P52" s="12"/>
    </row>
    <row r="53" spans="1:16" s="15" customFormat="1" ht="16.5" customHeight="1">
      <c r="A53" s="168" t="s">
        <v>112</v>
      </c>
      <c r="B53" s="72" t="s">
        <v>108</v>
      </c>
      <c r="C53" s="75"/>
      <c r="D53" s="151" t="s">
        <v>131</v>
      </c>
      <c r="E53" s="176" t="s">
        <v>70</v>
      </c>
      <c r="F53" s="86">
        <v>8</v>
      </c>
      <c r="G53" s="141">
        <v>1100</v>
      </c>
      <c r="H53" s="114">
        <f>TRUNC((G53*$H$6+G53),2)</f>
        <v>1369.54</v>
      </c>
      <c r="I53" s="115">
        <f>H53*F53</f>
        <v>10956.32</v>
      </c>
      <c r="J53" s="30"/>
      <c r="K53" s="13"/>
      <c r="L53" s="14"/>
      <c r="M53" s="14"/>
      <c r="N53" s="9"/>
      <c r="O53" s="12"/>
      <c r="P53" s="12"/>
    </row>
    <row r="54" spans="1:16" s="15" customFormat="1" ht="16.5" customHeight="1">
      <c r="A54" s="168" t="s">
        <v>113</v>
      </c>
      <c r="B54" s="72" t="s">
        <v>108</v>
      </c>
      <c r="C54" s="75"/>
      <c r="D54" s="151" t="s">
        <v>132</v>
      </c>
      <c r="E54" s="176" t="s">
        <v>70</v>
      </c>
      <c r="F54" s="86">
        <v>1</v>
      </c>
      <c r="G54" s="141">
        <v>7260</v>
      </c>
      <c r="H54" s="114">
        <f>TRUNC((G54*$H$6+G54),2)</f>
        <v>9039.01</v>
      </c>
      <c r="I54" s="115">
        <f>H54*F54</f>
        <v>9039.01</v>
      </c>
      <c r="J54" s="30"/>
      <c r="K54" s="13"/>
      <c r="L54" s="14"/>
      <c r="M54" s="14"/>
      <c r="N54" s="9"/>
      <c r="O54" s="12"/>
      <c r="P54" s="12"/>
    </row>
    <row r="55" spans="1:16" s="15" customFormat="1" ht="16.5" customHeight="1">
      <c r="A55" s="168" t="s">
        <v>140</v>
      </c>
      <c r="B55" s="72" t="s">
        <v>108</v>
      </c>
      <c r="C55" s="75"/>
      <c r="D55" s="151" t="s">
        <v>102</v>
      </c>
      <c r="E55" s="176" t="s">
        <v>101</v>
      </c>
      <c r="F55" s="86">
        <v>200</v>
      </c>
      <c r="G55" s="141">
        <v>9.3</v>
      </c>
      <c r="H55" s="114">
        <f t="shared" si="4"/>
        <v>11.57</v>
      </c>
      <c r="I55" s="115">
        <f t="shared" si="5"/>
        <v>2314</v>
      </c>
      <c r="J55" s="30"/>
      <c r="K55" s="13"/>
      <c r="L55" s="14"/>
      <c r="M55" s="14"/>
      <c r="N55" s="9"/>
      <c r="O55" s="12"/>
      <c r="P55" s="12"/>
    </row>
    <row r="56" spans="1:16" s="15" customFormat="1" ht="16.5" customHeight="1">
      <c r="A56" s="168" t="s">
        <v>141</v>
      </c>
      <c r="B56" s="72" t="s">
        <v>108</v>
      </c>
      <c r="C56" s="75"/>
      <c r="D56" s="151" t="s">
        <v>125</v>
      </c>
      <c r="E56" s="176" t="s">
        <v>101</v>
      </c>
      <c r="F56" s="86">
        <v>200</v>
      </c>
      <c r="G56" s="141">
        <v>7.8</v>
      </c>
      <c r="H56" s="114">
        <f t="shared" si="4"/>
        <v>9.71</v>
      </c>
      <c r="I56" s="115">
        <f t="shared" si="5"/>
        <v>1942.0000000000002</v>
      </c>
      <c r="J56" s="30"/>
      <c r="K56" s="13"/>
      <c r="L56" s="14"/>
      <c r="M56" s="14"/>
      <c r="N56" s="9"/>
      <c r="O56" s="12"/>
      <c r="P56" s="12"/>
    </row>
    <row r="57" spans="1:16" s="15" customFormat="1" ht="16.5" customHeight="1">
      <c r="A57" s="168" t="s">
        <v>142</v>
      </c>
      <c r="B57" s="72" t="s">
        <v>108</v>
      </c>
      <c r="C57" s="75"/>
      <c r="D57" s="151" t="s">
        <v>103</v>
      </c>
      <c r="E57" s="176" t="s">
        <v>101</v>
      </c>
      <c r="F57" s="86">
        <v>50</v>
      </c>
      <c r="G57" s="141">
        <v>6.35</v>
      </c>
      <c r="H57" s="114">
        <f t="shared" si="4"/>
        <v>7.9</v>
      </c>
      <c r="I57" s="115">
        <f t="shared" si="5"/>
        <v>395</v>
      </c>
      <c r="J57" s="30"/>
      <c r="K57" s="13"/>
      <c r="L57" s="14"/>
      <c r="M57" s="14"/>
      <c r="N57" s="9"/>
      <c r="O57" s="12"/>
      <c r="P57" s="12"/>
    </row>
    <row r="58" spans="1:16" s="15" customFormat="1" ht="16.5" customHeight="1">
      <c r="A58" s="168" t="s">
        <v>143</v>
      </c>
      <c r="B58" s="72" t="s">
        <v>108</v>
      </c>
      <c r="C58" s="75"/>
      <c r="D58" s="151" t="s">
        <v>133</v>
      </c>
      <c r="E58" s="176" t="s">
        <v>70</v>
      </c>
      <c r="F58" s="86">
        <v>11</v>
      </c>
      <c r="G58" s="141">
        <v>35</v>
      </c>
      <c r="H58" s="114">
        <f t="shared" si="4"/>
        <v>43.57</v>
      </c>
      <c r="I58" s="115">
        <f t="shared" si="5"/>
        <v>479.27</v>
      </c>
      <c r="J58" s="30"/>
      <c r="K58" s="13"/>
      <c r="L58" s="14"/>
      <c r="M58" s="14"/>
      <c r="N58" s="9"/>
      <c r="O58" s="12"/>
      <c r="P58" s="12"/>
    </row>
    <row r="59" spans="1:16" s="15" customFormat="1" ht="16.5" customHeight="1" thickBot="1">
      <c r="A59" s="166" t="s">
        <v>144</v>
      </c>
      <c r="B59" s="99" t="s">
        <v>108</v>
      </c>
      <c r="C59" s="100"/>
      <c r="D59" s="152" t="s">
        <v>130</v>
      </c>
      <c r="E59" s="189" t="s">
        <v>70</v>
      </c>
      <c r="F59" s="169">
        <v>1</v>
      </c>
      <c r="G59" s="190">
        <v>2550</v>
      </c>
      <c r="H59" s="165">
        <f>TRUNC((G59*$H$6+G59),2)</f>
        <v>3174.85</v>
      </c>
      <c r="I59" s="101">
        <f>H59*F59</f>
        <v>3174.85</v>
      </c>
      <c r="J59" s="30"/>
      <c r="K59" s="13"/>
      <c r="L59" s="14"/>
      <c r="M59" s="14"/>
      <c r="N59" s="9"/>
      <c r="O59" s="12"/>
      <c r="P59" s="12"/>
    </row>
    <row r="60" spans="1:16" s="15" customFormat="1" ht="11.25" customHeight="1" thickBot="1">
      <c r="A60" s="145"/>
      <c r="B60" s="41"/>
      <c r="C60" s="146"/>
      <c r="D60" s="147"/>
      <c r="E60" s="146"/>
      <c r="F60" s="148"/>
      <c r="G60" s="149"/>
      <c r="H60" s="144"/>
      <c r="I60" s="150"/>
      <c r="J60" s="30"/>
      <c r="K60" s="13"/>
      <c r="L60" s="14"/>
      <c r="M60" s="14"/>
      <c r="N60" s="9"/>
      <c r="O60" s="12"/>
      <c r="P60" s="12"/>
    </row>
    <row r="61" spans="1:16" s="15" customFormat="1" ht="16.5" customHeight="1" thickBot="1">
      <c r="A61" s="42"/>
      <c r="B61" s="42"/>
      <c r="C61" s="96" t="s">
        <v>145</v>
      </c>
      <c r="D61" s="98" t="s">
        <v>146</v>
      </c>
      <c r="E61" s="37"/>
      <c r="F61" s="43"/>
      <c r="G61" s="208" t="s">
        <v>82</v>
      </c>
      <c r="H61" s="209"/>
      <c r="I61" s="44">
        <f>I10+I27+I44</f>
        <v>175918.22999999998</v>
      </c>
      <c r="J61" s="30"/>
      <c r="K61" s="13"/>
      <c r="L61" s="14"/>
      <c r="M61" s="14"/>
      <c r="N61" s="9"/>
      <c r="O61" s="12"/>
      <c r="P61" s="12"/>
    </row>
    <row r="62" spans="1:16" s="15" customFormat="1" ht="16.5" customHeight="1">
      <c r="A62" s="42"/>
      <c r="B62" s="42"/>
      <c r="C62" s="96"/>
      <c r="D62" s="98"/>
      <c r="E62" s="37"/>
      <c r="F62" s="43"/>
      <c r="G62" s="193"/>
      <c r="H62" s="193"/>
      <c r="I62" s="194"/>
      <c r="J62" s="30"/>
      <c r="K62" s="13"/>
      <c r="L62" s="14"/>
      <c r="M62" s="14"/>
      <c r="N62" s="9"/>
      <c r="O62" s="12"/>
      <c r="P62" s="12"/>
    </row>
    <row r="63" spans="1:16" s="15" customFormat="1" ht="16.5" customHeight="1">
      <c r="A63" s="145"/>
      <c r="B63" s="41"/>
      <c r="C63" s="146"/>
      <c r="D63" s="147"/>
      <c r="E63" s="146"/>
      <c r="F63" s="148"/>
      <c r="G63" s="149"/>
      <c r="H63" s="144"/>
      <c r="I63" s="150"/>
      <c r="J63" s="30"/>
      <c r="K63" s="13"/>
      <c r="L63" s="14"/>
      <c r="M63" s="14"/>
      <c r="N63" s="9"/>
      <c r="O63" s="12"/>
      <c r="P63" s="12"/>
    </row>
    <row r="64" spans="1:16" s="15" customFormat="1" ht="36.75" customHeight="1">
      <c r="A64" s="64"/>
      <c r="B64" s="64"/>
      <c r="C64" s="64"/>
      <c r="D64" s="102" t="str">
        <f>DADOS!D5</f>
        <v>Caçapava do Sul, 05 de Fevereiro de 2020</v>
      </c>
      <c r="E64" s="243" t="s">
        <v>47</v>
      </c>
      <c r="F64" s="243"/>
      <c r="G64" s="243"/>
      <c r="H64" s="243"/>
      <c r="I64" s="243"/>
      <c r="J64" s="45"/>
      <c r="K64" s="45"/>
      <c r="L64" s="45"/>
      <c r="M64" s="14"/>
      <c r="N64" s="9"/>
      <c r="O64" s="12"/>
      <c r="P64" s="12"/>
    </row>
    <row r="65" spans="1:16" s="15" customFormat="1" ht="16.5" customHeight="1">
      <c r="A65" s="64"/>
      <c r="B65" s="64"/>
      <c r="C65" s="64"/>
      <c r="D65" s="95"/>
      <c r="E65" s="242" t="str">
        <f>DADOS!D11</f>
        <v>Giovani Amestoy - Prefeito Municipal</v>
      </c>
      <c r="F65" s="242"/>
      <c r="G65" s="242"/>
      <c r="H65" s="242"/>
      <c r="I65" s="242"/>
      <c r="J65" s="45"/>
      <c r="K65" s="45"/>
      <c r="L65" s="45"/>
      <c r="M65" s="14"/>
      <c r="N65" s="9"/>
      <c r="O65" s="12"/>
      <c r="P65" s="12"/>
    </row>
    <row r="66" spans="1:16" s="15" customFormat="1" ht="36" customHeight="1">
      <c r="A66" s="64"/>
      <c r="B66" s="64"/>
      <c r="C66" s="64"/>
      <c r="D66" s="64" t="s">
        <v>46</v>
      </c>
      <c r="E66" s="243" t="s">
        <v>47</v>
      </c>
      <c r="F66" s="243"/>
      <c r="G66" s="243"/>
      <c r="H66" s="243"/>
      <c r="I66" s="243"/>
      <c r="J66" s="45"/>
      <c r="K66" s="45"/>
      <c r="L66" s="45"/>
      <c r="M66" s="14"/>
      <c r="N66" s="9"/>
      <c r="O66" s="12"/>
      <c r="P66" s="12"/>
    </row>
    <row r="67" spans="1:16" s="15" customFormat="1" ht="18.75" customHeight="1">
      <c r="A67" s="64"/>
      <c r="B67" s="64"/>
      <c r="C67" s="142"/>
      <c r="D67" s="143"/>
      <c r="E67" s="241" t="s">
        <v>45</v>
      </c>
      <c r="F67" s="241"/>
      <c r="G67" s="241"/>
      <c r="H67" s="241"/>
      <c r="I67" s="241"/>
      <c r="J67" s="45"/>
      <c r="K67" s="45"/>
      <c r="L67" s="45"/>
      <c r="M67" s="31"/>
      <c r="N67" s="9"/>
      <c r="O67" s="12"/>
      <c r="P67" s="12"/>
    </row>
    <row r="68" spans="1:12" ht="23.25" customHeight="1">
      <c r="A68" s="64"/>
      <c r="B68" s="64"/>
      <c r="C68" s="64"/>
      <c r="D68" s="64"/>
      <c r="E68" s="64"/>
      <c r="F68" s="64"/>
      <c r="G68" s="64"/>
      <c r="H68" s="64"/>
      <c r="I68" s="64"/>
      <c r="J68" s="45"/>
      <c r="K68" s="45"/>
      <c r="L68" s="45"/>
    </row>
    <row r="69" spans="1:12" ht="21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21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21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9" ht="13.5" customHeight="1">
      <c r="A72" s="16"/>
      <c r="B72" s="16"/>
      <c r="C72" s="16"/>
      <c r="D72" s="16"/>
      <c r="E72" s="16"/>
      <c r="F72" s="16"/>
      <c r="G72" s="32"/>
      <c r="H72" s="32"/>
      <c r="I72" s="16"/>
    </row>
    <row r="73" spans="1:9" ht="13.5" customHeight="1">
      <c r="A73" s="16"/>
      <c r="B73" s="16"/>
      <c r="C73" s="16"/>
      <c r="D73" s="16"/>
      <c r="E73" s="16"/>
      <c r="F73" s="16"/>
      <c r="G73" s="32"/>
      <c r="H73" s="32"/>
      <c r="I73" s="16"/>
    </row>
    <row r="74" spans="1:9" ht="13.5" customHeight="1">
      <c r="A74" s="16"/>
      <c r="B74" s="16"/>
      <c r="C74" s="16"/>
      <c r="D74" s="16"/>
      <c r="E74" s="16"/>
      <c r="F74" s="16"/>
      <c r="G74" s="32"/>
      <c r="H74" s="32"/>
      <c r="I74" s="16"/>
    </row>
    <row r="75" spans="1:9" ht="13.5" customHeight="1">
      <c r="A75" s="16"/>
      <c r="B75" s="16"/>
      <c r="C75" s="16"/>
      <c r="D75" s="16"/>
      <c r="E75" s="16"/>
      <c r="F75" s="16"/>
      <c r="G75" s="32"/>
      <c r="H75" s="32"/>
      <c r="I75" s="16"/>
    </row>
    <row r="76" spans="1:9" ht="13.5" customHeight="1">
      <c r="A76" s="16"/>
      <c r="B76" s="16"/>
      <c r="C76" s="16"/>
      <c r="D76" s="16"/>
      <c r="E76" s="16"/>
      <c r="F76" s="16"/>
      <c r="G76" s="32"/>
      <c r="H76" s="32"/>
      <c r="I76" s="16"/>
    </row>
    <row r="77" spans="1:9" ht="13.5" customHeight="1">
      <c r="A77" s="16"/>
      <c r="B77" s="16"/>
      <c r="C77" s="16"/>
      <c r="D77" s="16"/>
      <c r="E77" s="16"/>
      <c r="F77" s="16"/>
      <c r="G77" s="32"/>
      <c r="H77" s="32"/>
      <c r="I77" s="16"/>
    </row>
    <row r="78" spans="1:9" ht="13.5" customHeight="1">
      <c r="A78" s="16"/>
      <c r="B78" s="16"/>
      <c r="C78" s="16"/>
      <c r="D78" s="16"/>
      <c r="E78" s="16"/>
      <c r="F78" s="16"/>
      <c r="G78" s="32"/>
      <c r="H78" s="32"/>
      <c r="I78" s="16"/>
    </row>
    <row r="79" spans="1:9" ht="13.5" customHeight="1">
      <c r="A79" s="16"/>
      <c r="B79" s="16"/>
      <c r="C79" s="16"/>
      <c r="D79" s="16"/>
      <c r="E79" s="16"/>
      <c r="F79" s="16"/>
      <c r="G79" s="32"/>
      <c r="H79" s="32"/>
      <c r="I79" s="16"/>
    </row>
    <row r="80" spans="1:9" ht="13.5" customHeight="1">
      <c r="A80" s="16"/>
      <c r="B80" s="16"/>
      <c r="C80" s="16"/>
      <c r="D80" s="16"/>
      <c r="E80" s="16"/>
      <c r="F80" s="16"/>
      <c r="G80" s="32"/>
      <c r="H80" s="32"/>
      <c r="I80" s="16"/>
    </row>
    <row r="81" spans="1:9" ht="13.5" customHeight="1">
      <c r="A81" s="16"/>
      <c r="B81" s="16"/>
      <c r="C81" s="16"/>
      <c r="D81" s="16"/>
      <c r="E81" s="16"/>
      <c r="F81" s="16"/>
      <c r="G81" s="32"/>
      <c r="H81" s="32"/>
      <c r="I81" s="16"/>
    </row>
    <row r="82" spans="1:9" ht="13.5" customHeight="1">
      <c r="A82" s="16"/>
      <c r="B82" s="16"/>
      <c r="C82" s="16"/>
      <c r="D82" s="16"/>
      <c r="E82" s="16"/>
      <c r="F82" s="16"/>
      <c r="G82" s="32"/>
      <c r="H82" s="32"/>
      <c r="I82" s="16"/>
    </row>
  </sheetData>
  <sheetProtection/>
  <mergeCells count="21">
    <mergeCell ref="E67:I67"/>
    <mergeCell ref="E65:I65"/>
    <mergeCell ref="E64:I64"/>
    <mergeCell ref="E66:I66"/>
    <mergeCell ref="G44:H44"/>
    <mergeCell ref="F5:G6"/>
    <mergeCell ref="H7:H8"/>
    <mergeCell ref="A1:D6"/>
    <mergeCell ref="E1:I2"/>
    <mergeCell ref="F3:I4"/>
    <mergeCell ref="G27:H27"/>
    <mergeCell ref="A7:A8"/>
    <mergeCell ref="C7:C8"/>
    <mergeCell ref="E7:E8"/>
    <mergeCell ref="F7:F8"/>
    <mergeCell ref="G7:G8"/>
    <mergeCell ref="G10:H10"/>
    <mergeCell ref="I7:I8"/>
    <mergeCell ref="B7:B8"/>
    <mergeCell ref="D7:D8"/>
    <mergeCell ref="G61:H61"/>
  </mergeCells>
  <printOptions horizontalCentered="1"/>
  <pageMargins left="0.31496062992125984" right="0.31496062992125984" top="1.3779527559055118" bottom="0.3937007874015748" header="0.7874015748031497" footer="0.3937007874015748"/>
  <pageSetup fitToHeight="0" horizontalDpi="600" verticalDpi="600" orientation="landscape" paperSize="9" scale="59" r:id="rId2"/>
  <rowBreaks count="1" manualBreakCount="1">
    <brk id="4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selection activeCell="G21" sqref="G21:I21"/>
    </sheetView>
  </sheetViews>
  <sheetFormatPr defaultColWidth="8.5" defaultRowHeight="14.25"/>
  <cols>
    <col min="1" max="1" width="8.5" style="8" customWidth="1"/>
    <col min="2" max="2" width="52.59765625" style="36" customWidth="1"/>
    <col min="3" max="3" width="7.59765625" style="8" customWidth="1"/>
    <col min="4" max="4" width="14.59765625" style="8" customWidth="1"/>
    <col min="5" max="5" width="7.59765625" style="8" customWidth="1"/>
    <col min="6" max="6" width="14.59765625" style="8" customWidth="1"/>
    <col min="7" max="7" width="7.69921875" style="8" customWidth="1"/>
    <col min="8" max="9" width="14.59765625" style="8" customWidth="1"/>
    <col min="10" max="10" width="7.59765625" style="8" customWidth="1"/>
    <col min="11" max="16384" width="8.5" style="8" customWidth="1"/>
  </cols>
  <sheetData>
    <row r="1" spans="1:10" ht="14.25">
      <c r="A1" s="244"/>
      <c r="B1" s="245"/>
      <c r="C1" s="245"/>
      <c r="D1" s="245"/>
      <c r="E1" s="245"/>
      <c r="F1" s="245"/>
      <c r="G1" s="245"/>
      <c r="H1" s="245"/>
      <c r="I1" s="245"/>
      <c r="J1" s="246"/>
    </row>
    <row r="2" spans="1:10" ht="66" customHeight="1" thickBot="1">
      <c r="A2" s="247"/>
      <c r="B2" s="248"/>
      <c r="C2" s="248"/>
      <c r="D2" s="248"/>
      <c r="E2" s="248"/>
      <c r="F2" s="248"/>
      <c r="G2" s="248"/>
      <c r="H2" s="248"/>
      <c r="I2" s="248"/>
      <c r="J2" s="249"/>
    </row>
    <row r="3" spans="1:10" ht="16.5" customHeight="1" thickBot="1">
      <c r="A3" s="76"/>
      <c r="B3" s="76"/>
      <c r="C3" s="76"/>
      <c r="D3" s="76"/>
      <c r="E3" s="171"/>
      <c r="F3" s="171"/>
      <c r="G3" s="76"/>
      <c r="H3" s="76"/>
      <c r="I3" s="76"/>
      <c r="J3" s="76"/>
    </row>
    <row r="4" spans="1:18" ht="19.5" customHeight="1">
      <c r="A4" s="260" t="s">
        <v>34</v>
      </c>
      <c r="B4" s="261"/>
      <c r="C4" s="254" t="s">
        <v>15</v>
      </c>
      <c r="D4" s="255"/>
      <c r="E4" s="255"/>
      <c r="F4" s="255"/>
      <c r="G4" s="255"/>
      <c r="H4" s="255"/>
      <c r="I4" s="255"/>
      <c r="J4" s="256"/>
      <c r="K4" s="19"/>
      <c r="L4" s="19"/>
      <c r="M4" s="19"/>
      <c r="N4" s="19"/>
      <c r="O4" s="19"/>
      <c r="P4" s="19"/>
      <c r="Q4" s="19"/>
      <c r="R4" s="9"/>
    </row>
    <row r="5" spans="1:18" ht="9.75" customHeight="1">
      <c r="A5" s="262"/>
      <c r="B5" s="263"/>
      <c r="C5" s="257"/>
      <c r="D5" s="258"/>
      <c r="E5" s="258"/>
      <c r="F5" s="258"/>
      <c r="G5" s="258"/>
      <c r="H5" s="258"/>
      <c r="I5" s="258"/>
      <c r="J5" s="259"/>
      <c r="K5" s="19"/>
      <c r="L5" s="19"/>
      <c r="M5" s="19"/>
      <c r="N5" s="19"/>
      <c r="O5" s="19"/>
      <c r="P5" s="19"/>
      <c r="Q5" s="19"/>
      <c r="R5" s="9"/>
    </row>
    <row r="6" spans="1:18" ht="19.5" customHeight="1">
      <c r="A6" s="262"/>
      <c r="B6" s="263"/>
      <c r="C6" s="54" t="s">
        <v>9</v>
      </c>
      <c r="D6" s="250" t="str">
        <f>DADOS!D16</f>
        <v>Aquisição e Implantação de Sistemas de Semáforos</v>
      </c>
      <c r="E6" s="250"/>
      <c r="F6" s="250"/>
      <c r="G6" s="250"/>
      <c r="H6" s="250"/>
      <c r="I6" s="250"/>
      <c r="J6" s="251"/>
      <c r="K6" s="22"/>
      <c r="L6" s="22"/>
      <c r="M6" s="22"/>
      <c r="N6" s="22"/>
      <c r="O6" s="22"/>
      <c r="P6" s="22"/>
      <c r="Q6" s="22"/>
      <c r="R6" s="9"/>
    </row>
    <row r="7" spans="1:18" ht="7.5" customHeight="1">
      <c r="A7" s="262"/>
      <c r="B7" s="263"/>
      <c r="C7" s="55"/>
      <c r="D7" s="252"/>
      <c r="E7" s="252"/>
      <c r="F7" s="252"/>
      <c r="G7" s="252"/>
      <c r="H7" s="252"/>
      <c r="I7" s="252"/>
      <c r="J7" s="253"/>
      <c r="K7" s="22"/>
      <c r="L7" s="22"/>
      <c r="M7" s="22"/>
      <c r="N7" s="22"/>
      <c r="O7" s="22"/>
      <c r="P7" s="22"/>
      <c r="Q7" s="22"/>
      <c r="R7" s="9"/>
    </row>
    <row r="8" spans="1:18" ht="19.5" customHeight="1" thickBot="1">
      <c r="A8" s="264"/>
      <c r="B8" s="265"/>
      <c r="C8" s="56" t="s">
        <v>16</v>
      </c>
      <c r="D8" s="269" t="str">
        <f>DADOS!D7</f>
        <v>Dezembro - 2019 - Com desoneração</v>
      </c>
      <c r="E8" s="269"/>
      <c r="F8" s="269"/>
      <c r="G8" s="269"/>
      <c r="H8" s="269"/>
      <c r="I8" s="57" t="s">
        <v>32</v>
      </c>
      <c r="J8" s="188">
        <f>ORÇAMENTO!H6</f>
        <v>0.2450427423674344</v>
      </c>
      <c r="K8" s="17"/>
      <c r="L8" s="17"/>
      <c r="M8" s="17"/>
      <c r="N8" s="17"/>
      <c r="O8" s="24"/>
      <c r="P8" s="21"/>
      <c r="Q8" s="25"/>
      <c r="R8" s="9"/>
    </row>
    <row r="9" spans="1:10" ht="16.5" customHeight="1" thickBot="1">
      <c r="A9" s="266"/>
      <c r="B9" s="267"/>
      <c r="C9" s="267"/>
      <c r="D9" s="267"/>
      <c r="E9" s="267"/>
      <c r="F9" s="267"/>
      <c r="G9" s="267"/>
      <c r="H9" s="267"/>
      <c r="I9" s="267"/>
      <c r="J9" s="268"/>
    </row>
    <row r="10" spans="1:10" ht="19.5" customHeight="1">
      <c r="A10" s="271" t="s">
        <v>27</v>
      </c>
      <c r="B10" s="272"/>
      <c r="C10" s="279" t="s">
        <v>50</v>
      </c>
      <c r="D10" s="280"/>
      <c r="E10" s="280"/>
      <c r="F10" s="280"/>
      <c r="G10" s="280"/>
      <c r="H10" s="281"/>
      <c r="I10" s="104"/>
      <c r="J10" s="104"/>
    </row>
    <row r="11" spans="1:10" ht="19.5" customHeight="1">
      <c r="A11" s="273"/>
      <c r="B11" s="274"/>
      <c r="C11" s="277" t="s">
        <v>33</v>
      </c>
      <c r="D11" s="278"/>
      <c r="E11" s="282" t="s">
        <v>52</v>
      </c>
      <c r="F11" s="283"/>
      <c r="G11" s="284" t="s">
        <v>67</v>
      </c>
      <c r="H11" s="285"/>
      <c r="I11" s="105" t="s">
        <v>35</v>
      </c>
      <c r="J11" s="107"/>
    </row>
    <row r="12" spans="1:10" ht="16.5" customHeight="1" thickBot="1">
      <c r="A12" s="275"/>
      <c r="B12" s="276"/>
      <c r="C12" s="103" t="s">
        <v>25</v>
      </c>
      <c r="D12" s="59" t="s">
        <v>36</v>
      </c>
      <c r="E12" s="59"/>
      <c r="F12" s="59"/>
      <c r="G12" s="59" t="s">
        <v>25</v>
      </c>
      <c r="H12" s="60" t="s">
        <v>36</v>
      </c>
      <c r="I12" s="106" t="s">
        <v>37</v>
      </c>
      <c r="J12" s="106" t="s">
        <v>25</v>
      </c>
    </row>
    <row r="13" spans="1:10" ht="16.5" customHeight="1" thickBot="1">
      <c r="A13" s="37"/>
      <c r="J13" s="50"/>
    </row>
    <row r="14" spans="1:10" ht="19.5" customHeight="1">
      <c r="A14" s="87" t="s">
        <v>13</v>
      </c>
      <c r="B14" s="182" t="str">
        <f>ORÇAMENTO!D10</f>
        <v>RUA BENJAMIN CONSTANT COM AV. PINHEIRO MACHADO</v>
      </c>
      <c r="C14" s="88">
        <v>100</v>
      </c>
      <c r="D14" s="89">
        <f>I14*C14/100</f>
        <v>58718.68999999999</v>
      </c>
      <c r="E14" s="172"/>
      <c r="F14" s="89">
        <f>I14*E14/100</f>
        <v>0</v>
      </c>
      <c r="G14" s="88"/>
      <c r="H14" s="89">
        <f>I14*G14/100</f>
        <v>0</v>
      </c>
      <c r="I14" s="183">
        <f>ORÇAMENTO!I10</f>
        <v>58718.689999999995</v>
      </c>
      <c r="J14" s="90">
        <f>I14*100/$I$19</f>
        <v>33.378399725827165</v>
      </c>
    </row>
    <row r="15" spans="1:10" s="34" customFormat="1" ht="19.5" customHeight="1">
      <c r="A15" s="184" t="s">
        <v>14</v>
      </c>
      <c r="B15" s="177" t="str">
        <f>ORÇAMENTO!D27</f>
        <v>RUA XV DE NOVEMBRO COM RUA CEL. CORIOLANO CASTRO</v>
      </c>
      <c r="C15" s="178"/>
      <c r="D15" s="179">
        <f>I15*C15/100</f>
        <v>0</v>
      </c>
      <c r="E15" s="180">
        <v>100</v>
      </c>
      <c r="F15" s="179">
        <f>I15*E15/100</f>
        <v>58718.68999999999</v>
      </c>
      <c r="G15" s="178"/>
      <c r="H15" s="179">
        <f>I15*G15/100</f>
        <v>0</v>
      </c>
      <c r="I15" s="181">
        <f>ORÇAMENTO!I27</f>
        <v>58718.689999999995</v>
      </c>
      <c r="J15" s="185">
        <f>I15*100/$I$19</f>
        <v>33.378399725827165</v>
      </c>
    </row>
    <row r="16" spans="1:10" s="34" customFormat="1" ht="19.5" customHeight="1" thickBot="1">
      <c r="A16" s="91" t="s">
        <v>86</v>
      </c>
      <c r="B16" s="186" t="str">
        <f>ORÇAMENTO!D44</f>
        <v>AV. JOÃO MANOEL L. SILVA COM RUA VER. LUIZ COELHO LEAL</v>
      </c>
      <c r="C16" s="92"/>
      <c r="D16" s="93">
        <f>I16*C16/100</f>
        <v>0</v>
      </c>
      <c r="E16" s="173"/>
      <c r="F16" s="93">
        <f>I16*E16/100</f>
        <v>0</v>
      </c>
      <c r="G16" s="92">
        <v>100</v>
      </c>
      <c r="H16" s="93">
        <f>I16*G16/100</f>
        <v>58480.85</v>
      </c>
      <c r="I16" s="187">
        <f>ORÇAMENTO!I44</f>
        <v>58480.85</v>
      </c>
      <c r="J16" s="94">
        <f>I16*100/$I$19</f>
        <v>33.243200548345676</v>
      </c>
    </row>
    <row r="17" spans="1:10" ht="16.5" customHeight="1" thickBot="1">
      <c r="A17" s="51"/>
      <c r="B17" s="51"/>
      <c r="C17" s="58"/>
      <c r="D17" s="58"/>
      <c r="E17" s="58"/>
      <c r="F17" s="58"/>
      <c r="G17" s="58"/>
      <c r="H17" s="58"/>
      <c r="I17" s="58"/>
      <c r="J17" s="58"/>
    </row>
    <row r="18" spans="1:10" ht="15.75" customHeight="1">
      <c r="A18" s="51"/>
      <c r="B18" s="153" t="s">
        <v>38</v>
      </c>
      <c r="C18" s="156">
        <f>(D18*100)/I19</f>
        <v>33.378399725827165</v>
      </c>
      <c r="D18" s="82">
        <f>SUM(D14:D16)</f>
        <v>58718.68999999999</v>
      </c>
      <c r="E18" s="81">
        <f>(F18*100)/I19</f>
        <v>33.378399725827165</v>
      </c>
      <c r="F18" s="82">
        <f>SUM(F14:F16)</f>
        <v>58718.68999999999</v>
      </c>
      <c r="G18" s="81">
        <f>(H18*100)/I19</f>
        <v>33.243200548345676</v>
      </c>
      <c r="H18" s="157">
        <f>SUM(H14:H16)</f>
        <v>58480.85</v>
      </c>
      <c r="I18" s="290" t="s">
        <v>39</v>
      </c>
      <c r="J18" s="291"/>
    </row>
    <row r="19" spans="1:10" ht="15.75" customHeight="1" thickBot="1">
      <c r="A19" s="51"/>
      <c r="B19" s="154" t="s">
        <v>40</v>
      </c>
      <c r="C19" s="158">
        <f>C18</f>
        <v>33.378399725827165</v>
      </c>
      <c r="D19" s="84">
        <f>D18</f>
        <v>58718.68999999999</v>
      </c>
      <c r="E19" s="83">
        <f>(F19*100)/I19</f>
        <v>66.75679945165433</v>
      </c>
      <c r="F19" s="84">
        <f>D19+F18</f>
        <v>117437.37999999998</v>
      </c>
      <c r="G19" s="83">
        <f>(H19*100)/I19</f>
        <v>100.00000000000001</v>
      </c>
      <c r="H19" s="159">
        <f>F19+H18</f>
        <v>175918.22999999998</v>
      </c>
      <c r="I19" s="155">
        <f>SUM(I14:I16)</f>
        <v>175918.22999999998</v>
      </c>
      <c r="J19" s="85">
        <f>SUM(J14:J16)</f>
        <v>100</v>
      </c>
    </row>
    <row r="20" ht="15.75" customHeight="1"/>
    <row r="21" spans="2:16" s="15" customFormat="1" ht="39.75" customHeight="1">
      <c r="B21" s="294" t="str">
        <f>DADOS!D5</f>
        <v>Caçapava do Sul, 05 de Fevereiro de 2020</v>
      </c>
      <c r="C21" s="295"/>
      <c r="D21" s="45"/>
      <c r="E21" s="45"/>
      <c r="F21" s="45"/>
      <c r="G21" s="292"/>
      <c r="H21" s="292"/>
      <c r="I21" s="292"/>
      <c r="J21" s="45"/>
      <c r="K21" s="45"/>
      <c r="L21" s="45"/>
      <c r="M21" s="14"/>
      <c r="N21" s="9"/>
      <c r="O21" s="12"/>
      <c r="P21" s="12"/>
    </row>
    <row r="22" spans="2:16" ht="19.5" customHeight="1">
      <c r="B22" s="288"/>
      <c r="C22" s="288"/>
      <c r="D22" s="97"/>
      <c r="E22" s="97"/>
      <c r="F22" s="97"/>
      <c r="G22" s="288"/>
      <c r="H22" s="288"/>
      <c r="I22" s="288"/>
      <c r="J22" s="45"/>
      <c r="K22" s="45"/>
      <c r="L22" s="45"/>
      <c r="M22" s="31"/>
      <c r="N22" s="9"/>
      <c r="O22" s="12"/>
      <c r="P22" s="12"/>
    </row>
    <row r="23" spans="2:16" ht="39.75" customHeight="1">
      <c r="B23" s="296" t="s">
        <v>48</v>
      </c>
      <c r="C23" s="296"/>
      <c r="D23" s="289" t="s">
        <v>48</v>
      </c>
      <c r="E23" s="289"/>
      <c r="F23" s="289"/>
      <c r="G23" s="289"/>
      <c r="H23" s="289"/>
      <c r="I23" s="289"/>
      <c r="J23" s="45"/>
      <c r="K23" s="45"/>
      <c r="L23" s="45"/>
      <c r="M23" s="31"/>
      <c r="N23" s="9"/>
      <c r="O23" s="12"/>
      <c r="P23" s="12"/>
    </row>
    <row r="24" spans="2:16" s="15" customFormat="1" ht="19.5" customHeight="1">
      <c r="B24" s="293" t="str">
        <f>ORÇAMENTO!E65</f>
        <v>Giovani Amestoy - Prefeito Municipal</v>
      </c>
      <c r="C24" s="293"/>
      <c r="D24" s="270" t="str">
        <f>DADOS!D13</f>
        <v>Pacífico J. Vargas - Arquiteto e Urbanista CAU-RS A12.407-9</v>
      </c>
      <c r="E24" s="270"/>
      <c r="F24" s="270"/>
      <c r="G24" s="270"/>
      <c r="H24" s="270"/>
      <c r="I24" s="270"/>
      <c r="J24" s="45"/>
      <c r="K24" s="45"/>
      <c r="L24" s="45"/>
      <c r="M24" s="31"/>
      <c r="N24" s="9"/>
      <c r="O24" s="12"/>
      <c r="P24" s="12"/>
    </row>
    <row r="25" spans="2:10" ht="15.75" customHeight="1">
      <c r="B25" s="76"/>
      <c r="C25" s="37"/>
      <c r="D25" s="37"/>
      <c r="E25" s="37"/>
      <c r="F25" s="37"/>
      <c r="G25" s="53"/>
      <c r="H25" s="37"/>
      <c r="I25" s="53"/>
      <c r="J25" s="53"/>
    </row>
    <row r="26" spans="2:10" ht="26.25" customHeight="1">
      <c r="B26" s="52"/>
      <c r="C26" s="286"/>
      <c r="D26" s="286"/>
      <c r="E26" s="170"/>
      <c r="F26" s="170"/>
      <c r="G26" s="67"/>
      <c r="H26" s="67"/>
      <c r="I26" s="287"/>
      <c r="J26" s="287"/>
    </row>
    <row r="27" ht="15.75" customHeight="1"/>
    <row r="28" ht="14.25"/>
    <row r="29" ht="15.75" customHeight="1"/>
    <row r="30" ht="15.75" customHeight="1"/>
    <row r="31" ht="15.75" customHeight="1"/>
    <row r="32" ht="15.75" customHeight="1"/>
    <row r="33" ht="48" customHeight="1"/>
    <row r="34" ht="7.5" customHeight="1"/>
    <row r="35" ht="14.25"/>
    <row r="36" spans="1:10" ht="60" customHeight="1">
      <c r="A36" s="35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40.5" customHeight="1">
      <c r="A37" s="35"/>
      <c r="B37" s="34"/>
      <c r="C37" s="34"/>
      <c r="D37" s="34"/>
      <c r="E37" s="34"/>
      <c r="F37" s="34"/>
      <c r="G37" s="34"/>
      <c r="H37" s="34"/>
      <c r="I37" s="34"/>
      <c r="J37" s="34"/>
    </row>
    <row r="38" s="34" customFormat="1" ht="15.75">
      <c r="A38" s="35"/>
    </row>
    <row r="39" spans="1:10" ht="15.75">
      <c r="A39" s="35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5.75">
      <c r="A40" s="35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.75">
      <c r="A41" s="35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>
      <c r="A42" s="35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.75">
      <c r="A43" s="35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>
      <c r="A44" s="35"/>
      <c r="B44"/>
      <c r="C44"/>
      <c r="D44"/>
      <c r="E44"/>
      <c r="F44"/>
      <c r="G44"/>
      <c r="H44"/>
      <c r="I44"/>
      <c r="J44"/>
    </row>
    <row r="45" spans="1:10" ht="15.75">
      <c r="A45" s="35"/>
      <c r="B45"/>
      <c r="C45"/>
      <c r="D45"/>
      <c r="E45"/>
      <c r="F45"/>
      <c r="G45"/>
      <c r="H45"/>
      <c r="I45"/>
      <c r="J45"/>
    </row>
    <row r="46" spans="1:10" ht="15.75">
      <c r="A46" s="35"/>
      <c r="B46"/>
      <c r="C46"/>
      <c r="D46"/>
      <c r="E46"/>
      <c r="F46"/>
      <c r="G46"/>
      <c r="H46"/>
      <c r="I46"/>
      <c r="J46"/>
    </row>
    <row r="47" spans="1:10" ht="15.75">
      <c r="A47" s="35"/>
      <c r="B47"/>
      <c r="C47"/>
      <c r="D47"/>
      <c r="E47"/>
      <c r="F47"/>
      <c r="G47"/>
      <c r="H47"/>
      <c r="I47"/>
      <c r="J47"/>
    </row>
    <row r="48" spans="1:10" ht="15.75">
      <c r="A48" s="35"/>
      <c r="B48"/>
      <c r="C48"/>
      <c r="D48"/>
      <c r="E48"/>
      <c r="F48"/>
      <c r="G48"/>
      <c r="H48"/>
      <c r="I48"/>
      <c r="J48"/>
    </row>
    <row r="49" spans="1:10" ht="15.75">
      <c r="A49" s="35"/>
      <c r="B49"/>
      <c r="C49"/>
      <c r="D49"/>
      <c r="E49"/>
      <c r="F49"/>
      <c r="G49"/>
      <c r="H49"/>
      <c r="I49"/>
      <c r="J49"/>
    </row>
    <row r="50" spans="1:10" ht="15.75">
      <c r="A50" s="35"/>
      <c r="B50"/>
      <c r="C50"/>
      <c r="D50"/>
      <c r="E50"/>
      <c r="F50"/>
      <c r="G50"/>
      <c r="H50"/>
      <c r="I50"/>
      <c r="J50"/>
    </row>
    <row r="51" spans="1:10" ht="15.75">
      <c r="A51" s="35"/>
      <c r="B51"/>
      <c r="C51"/>
      <c r="D51"/>
      <c r="E51"/>
      <c r="F51"/>
      <c r="G51"/>
      <c r="H51"/>
      <c r="I51"/>
      <c r="J51"/>
    </row>
    <row r="52" spans="1:10" ht="15.75">
      <c r="A52" s="35"/>
      <c r="B52"/>
      <c r="C52"/>
      <c r="D52"/>
      <c r="E52"/>
      <c r="F52"/>
      <c r="G52"/>
      <c r="H52"/>
      <c r="I52"/>
      <c r="J52"/>
    </row>
    <row r="53" spans="1:10" ht="15.75">
      <c r="A53" s="35"/>
      <c r="B53"/>
      <c r="C53"/>
      <c r="D53"/>
      <c r="E53"/>
      <c r="F53"/>
      <c r="G53"/>
      <c r="H53"/>
      <c r="I53"/>
      <c r="J53"/>
    </row>
    <row r="54" spans="1:10" ht="15.75">
      <c r="A54" s="35"/>
      <c r="B54"/>
      <c r="C54"/>
      <c r="D54"/>
      <c r="E54"/>
      <c r="F54"/>
      <c r="G54"/>
      <c r="H54"/>
      <c r="I54"/>
      <c r="J54"/>
    </row>
    <row r="55" spans="1:10" ht="15.75">
      <c r="A55" s="35"/>
      <c r="B55"/>
      <c r="C55"/>
      <c r="D55"/>
      <c r="E55"/>
      <c r="F55"/>
      <c r="G55"/>
      <c r="H55"/>
      <c r="I55"/>
      <c r="J55"/>
    </row>
    <row r="56" spans="1:10" ht="15.75">
      <c r="A56" s="35"/>
      <c r="B56"/>
      <c r="C56"/>
      <c r="D56"/>
      <c r="E56"/>
      <c r="F56"/>
      <c r="G56"/>
      <c r="H56"/>
      <c r="I56"/>
      <c r="J56"/>
    </row>
    <row r="57" spans="1:10" ht="15.75">
      <c r="A57" s="35"/>
      <c r="B57"/>
      <c r="C57"/>
      <c r="D57"/>
      <c r="E57"/>
      <c r="F57"/>
      <c r="G57"/>
      <c r="H57"/>
      <c r="I57"/>
      <c r="J57"/>
    </row>
    <row r="58" spans="1:10" ht="15.75">
      <c r="A58" s="35"/>
      <c r="B58"/>
      <c r="C58"/>
      <c r="D58"/>
      <c r="E58"/>
      <c r="F58"/>
      <c r="G58"/>
      <c r="H58"/>
      <c r="I58"/>
      <c r="J58"/>
    </row>
    <row r="59" spans="1:10" ht="15.75">
      <c r="A59" s="35"/>
      <c r="B59"/>
      <c r="C59"/>
      <c r="D59"/>
      <c r="E59"/>
      <c r="F59"/>
      <c r="G59"/>
      <c r="H59"/>
      <c r="I59"/>
      <c r="J59"/>
    </row>
    <row r="60" spans="1:10" ht="15.75">
      <c r="A60" s="35"/>
      <c r="B60"/>
      <c r="C60"/>
      <c r="D60"/>
      <c r="E60"/>
      <c r="F60"/>
      <c r="G60"/>
      <c r="H60"/>
      <c r="I60"/>
      <c r="J60"/>
    </row>
    <row r="61" spans="1:10" ht="14.25">
      <c r="A61"/>
      <c r="B61"/>
      <c r="C61"/>
      <c r="D61"/>
      <c r="E61"/>
      <c r="F61"/>
      <c r="G61"/>
      <c r="H61"/>
      <c r="I61"/>
      <c r="J61"/>
    </row>
    <row r="62" spans="1:10" ht="14.25">
      <c r="A62"/>
      <c r="B62"/>
      <c r="C62"/>
      <c r="D62"/>
      <c r="E62"/>
      <c r="F62"/>
      <c r="G62"/>
      <c r="H62"/>
      <c r="I62"/>
      <c r="J62"/>
    </row>
    <row r="63" spans="1:10" ht="14.25">
      <c r="A63"/>
      <c r="B63"/>
      <c r="C63"/>
      <c r="D63"/>
      <c r="E63"/>
      <c r="F63"/>
      <c r="G63"/>
      <c r="H63"/>
      <c r="I63"/>
      <c r="J63"/>
    </row>
    <row r="64" spans="1:10" ht="14.25">
      <c r="A64"/>
      <c r="B64"/>
      <c r="C64"/>
      <c r="D64"/>
      <c r="E64"/>
      <c r="F64"/>
      <c r="G64"/>
      <c r="H64"/>
      <c r="I64"/>
      <c r="J64"/>
    </row>
    <row r="65" spans="1:10" ht="15.75">
      <c r="A65" s="35"/>
      <c r="B65" s="34"/>
      <c r="C65" s="34"/>
      <c r="D65" s="34"/>
      <c r="E65" s="34"/>
      <c r="F65" s="34"/>
      <c r="G65" s="34"/>
      <c r="H65" s="34"/>
      <c r="I65" s="34"/>
      <c r="J65" s="34"/>
    </row>
  </sheetData>
  <sheetProtection/>
  <mergeCells count="22">
    <mergeCell ref="C26:D26"/>
    <mergeCell ref="I26:J26"/>
    <mergeCell ref="G22:I22"/>
    <mergeCell ref="D23:I23"/>
    <mergeCell ref="I18:J18"/>
    <mergeCell ref="G21:I21"/>
    <mergeCell ref="B22:C22"/>
    <mergeCell ref="B24:C24"/>
    <mergeCell ref="B21:C21"/>
    <mergeCell ref="B23:C23"/>
    <mergeCell ref="D24:I24"/>
    <mergeCell ref="A10:B12"/>
    <mergeCell ref="C11:D11"/>
    <mergeCell ref="C10:H10"/>
    <mergeCell ref="E11:F11"/>
    <mergeCell ref="G11:H11"/>
    <mergeCell ref="A1:J2"/>
    <mergeCell ref="D6:J7"/>
    <mergeCell ref="C4:J5"/>
    <mergeCell ref="A4:B8"/>
    <mergeCell ref="A9:J9"/>
    <mergeCell ref="D8:H8"/>
  </mergeCells>
  <printOptions horizontalCentered="1" verticalCentered="1"/>
  <pageMargins left="0.39370078740157477" right="0.39370078740157477" top="1.1811023622047243" bottom="0.9838582677165354" header="0.7874015748031495" footer="0.5901574803149606"/>
  <pageSetup fitToHeight="0" fitToWidth="0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E16" sqref="E16:H18"/>
    </sheetView>
  </sheetViews>
  <sheetFormatPr defaultColWidth="8.796875" defaultRowHeight="12.75" customHeight="1"/>
  <cols>
    <col min="1" max="1" width="18.8984375" style="0" customWidth="1"/>
    <col min="2" max="2" width="6.09765625" style="0" customWidth="1"/>
    <col min="3" max="3" width="9.8984375" style="0" bestFit="1" customWidth="1"/>
    <col min="4" max="4" width="12.8984375" style="0" customWidth="1"/>
    <col min="5" max="6" width="8" style="0" customWidth="1"/>
    <col min="7" max="7" width="14.3984375" style="0" customWidth="1"/>
    <col min="8" max="8" width="8.69921875" style="0" customWidth="1"/>
    <col min="9" max="9" width="3.19921875" style="0" customWidth="1"/>
    <col min="10" max="10" width="3" style="0" customWidth="1"/>
  </cols>
  <sheetData>
    <row r="1" spans="1:8" ht="70.5" customHeight="1">
      <c r="A1" s="327"/>
      <c r="B1" s="328"/>
      <c r="C1" s="328"/>
      <c r="D1" s="328"/>
      <c r="E1" s="328"/>
      <c r="F1" s="328"/>
      <c r="G1" s="328"/>
      <c r="H1" s="329"/>
    </row>
    <row r="2" spans="1:8" ht="14.25" customHeight="1" thickBot="1">
      <c r="A2" s="324" t="s">
        <v>26</v>
      </c>
      <c r="B2" s="325"/>
      <c r="C2" s="325"/>
      <c r="D2" s="325"/>
      <c r="E2" s="325"/>
      <c r="F2" s="325"/>
      <c r="G2" s="325"/>
      <c r="H2" s="326"/>
    </row>
    <row r="3" spans="1:8" ht="14.25">
      <c r="A3" s="118"/>
      <c r="B3" s="37"/>
      <c r="C3" s="37"/>
      <c r="D3" s="37"/>
      <c r="E3" s="37"/>
      <c r="F3" s="37"/>
      <c r="G3" s="37"/>
      <c r="H3" s="119"/>
    </row>
    <row r="4" spans="1:8" ht="14.25">
      <c r="A4" s="118"/>
      <c r="B4" s="37"/>
      <c r="C4" s="37"/>
      <c r="D4" s="37"/>
      <c r="E4" s="37"/>
      <c r="F4" s="37"/>
      <c r="G4" s="37"/>
      <c r="H4" s="119"/>
    </row>
    <row r="5" spans="1:8" ht="14.25">
      <c r="A5" s="118"/>
      <c r="B5" s="37"/>
      <c r="C5" s="37"/>
      <c r="D5" s="37"/>
      <c r="E5" s="37"/>
      <c r="F5" s="37"/>
      <c r="G5" s="37"/>
      <c r="H5" s="119"/>
    </row>
    <row r="6" spans="1:8" ht="14.25">
      <c r="A6" s="118"/>
      <c r="B6" s="37"/>
      <c r="C6" s="37"/>
      <c r="D6" s="37"/>
      <c r="E6" s="37"/>
      <c r="F6" s="37"/>
      <c r="G6" s="37"/>
      <c r="H6" s="119"/>
    </row>
    <row r="7" spans="1:8" ht="14.25">
      <c r="A7" s="118"/>
      <c r="B7" s="37"/>
      <c r="C7" s="37"/>
      <c r="D7" s="37"/>
      <c r="E7" s="37"/>
      <c r="F7" s="37"/>
      <c r="G7" s="37"/>
      <c r="H7" s="119"/>
    </row>
    <row r="8" spans="1:8" ht="14.25">
      <c r="A8" s="118"/>
      <c r="B8" s="37"/>
      <c r="C8" s="37"/>
      <c r="D8" s="37"/>
      <c r="E8" s="37"/>
      <c r="F8" s="37"/>
      <c r="G8" s="37"/>
      <c r="H8" s="119"/>
    </row>
    <row r="9" spans="1:8" ht="14.25">
      <c r="A9" s="118"/>
      <c r="B9" s="37"/>
      <c r="C9" s="37"/>
      <c r="D9" s="37"/>
      <c r="E9" s="297"/>
      <c r="F9" s="298"/>
      <c r="G9" s="298"/>
      <c r="H9" s="299"/>
    </row>
    <row r="10" spans="1:8" ht="14.25">
      <c r="A10" s="118"/>
      <c r="B10" s="37"/>
      <c r="C10" s="37"/>
      <c r="D10" s="37"/>
      <c r="E10" s="300"/>
      <c r="F10" s="301"/>
      <c r="G10" s="301"/>
      <c r="H10" s="302"/>
    </row>
    <row r="11" spans="1:8" ht="14.25">
      <c r="A11" s="118"/>
      <c r="B11" s="37"/>
      <c r="C11" s="37"/>
      <c r="D11" s="37"/>
      <c r="E11" s="300"/>
      <c r="F11" s="301"/>
      <c r="G11" s="301"/>
      <c r="H11" s="302"/>
    </row>
    <row r="12" spans="1:8" ht="14.25">
      <c r="A12" s="118"/>
      <c r="B12" s="37"/>
      <c r="C12" s="37"/>
      <c r="D12" s="37"/>
      <c r="E12" s="300"/>
      <c r="F12" s="301"/>
      <c r="G12" s="301"/>
      <c r="H12" s="302"/>
    </row>
    <row r="13" spans="1:8" ht="14.25">
      <c r="A13" s="118"/>
      <c r="B13" s="37"/>
      <c r="C13" s="37"/>
      <c r="D13" s="37"/>
      <c r="E13" s="300"/>
      <c r="F13" s="301"/>
      <c r="G13" s="301"/>
      <c r="H13" s="302"/>
    </row>
    <row r="14" spans="1:8" ht="15" thickBot="1">
      <c r="A14" s="118"/>
      <c r="B14" s="37"/>
      <c r="C14" s="37"/>
      <c r="D14" s="37"/>
      <c r="E14" s="300"/>
      <c r="F14" s="301"/>
      <c r="G14" s="301"/>
      <c r="H14" s="302"/>
    </row>
    <row r="15" spans="1:8" ht="43.5" customHeight="1" thickBot="1">
      <c r="A15" s="120" t="s">
        <v>53</v>
      </c>
      <c r="B15" s="120" t="s">
        <v>25</v>
      </c>
      <c r="C15" s="120" t="s">
        <v>54</v>
      </c>
      <c r="D15" s="121" t="s">
        <v>55</v>
      </c>
      <c r="E15" s="303" t="s">
        <v>56</v>
      </c>
      <c r="F15" s="304"/>
      <c r="G15" s="304"/>
      <c r="H15" s="305"/>
    </row>
    <row r="16" spans="1:8" ht="45" customHeight="1">
      <c r="A16" s="122" t="s">
        <v>57</v>
      </c>
      <c r="B16" s="123">
        <v>0.048</v>
      </c>
      <c r="C16" s="124" t="str">
        <f>IF(B16&lt;0.0343,"FORA DO LIMITE",IF(B16&gt;0.0671,"FORA DO LIMITE","OK"))</f>
        <v>OK</v>
      </c>
      <c r="D16" s="125">
        <f>(((1+B16+B17+B18)*(1+B19)*(1+B20))/(1-(B21+B22))-1)</f>
        <v>0.2450427423674344</v>
      </c>
      <c r="E16" s="306" t="s">
        <v>118</v>
      </c>
      <c r="F16" s="307"/>
      <c r="G16" s="307"/>
      <c r="H16" s="308"/>
    </row>
    <row r="17" spans="1:8" ht="45" customHeight="1">
      <c r="A17" s="126" t="s">
        <v>58</v>
      </c>
      <c r="B17" s="127">
        <v>0.0045</v>
      </c>
      <c r="C17" s="128" t="str">
        <f>IF(B17&lt;0.0028,"FORA DO LIMITE",IF(B17&gt;0.0075,"FORA DO LIMITE","OK"))</f>
        <v>OK</v>
      </c>
      <c r="D17" s="129" t="s">
        <v>59</v>
      </c>
      <c r="E17" s="309"/>
      <c r="F17" s="310"/>
      <c r="G17" s="310"/>
      <c r="H17" s="311"/>
    </row>
    <row r="18" spans="1:8" ht="45" customHeight="1" thickBot="1">
      <c r="A18" s="130" t="s">
        <v>60</v>
      </c>
      <c r="B18" s="131">
        <v>0.013</v>
      </c>
      <c r="C18" s="132" t="str">
        <f>IF(B18&lt;0.01,"FORA DO LIMITE",IF(B18&gt;0.0174,"FORA DO LIMITE","OK"))</f>
        <v>OK</v>
      </c>
      <c r="D18" s="133" t="str">
        <f>IF(C16="FORA DO LIMITE","VERIFICAR ITENS",IF(C17="FORA DO LIMITE","VERIFICAR ITENS",IF(C18="FORA DO LIMITE","VERIFICAR ITENS",IF(C19="FORA DO LIMITE","VERIFICAR ITENS",IF(C20="FORA DO LIMITE","VERIFICAR ITENS",IF(C22="FORA DO LIMITE","VERIFICAR ITENS",IF(D16&lt;0.2076,"FORA DA FAIXA",IF(D16&gt;0.2644,"FORA DA FAIXA","OK"))))))))</f>
        <v>OK</v>
      </c>
      <c r="E18" s="312"/>
      <c r="F18" s="313"/>
      <c r="G18" s="313"/>
      <c r="H18" s="314"/>
    </row>
    <row r="19" spans="1:8" ht="45" customHeight="1">
      <c r="A19" s="122" t="s">
        <v>61</v>
      </c>
      <c r="B19" s="123">
        <v>0.01</v>
      </c>
      <c r="C19" s="124" t="str">
        <f>IF(B19&lt;0.0094,"FORA DO LIMITE",IF(B19&gt;0.0117,"FORA DO LIMITE","OK"))</f>
        <v>OK</v>
      </c>
      <c r="D19" s="134"/>
      <c r="E19" s="315" t="s">
        <v>119</v>
      </c>
      <c r="F19" s="316"/>
      <c r="G19" s="316"/>
      <c r="H19" s="317"/>
    </row>
    <row r="20" spans="1:8" ht="45" customHeight="1">
      <c r="A20" s="126" t="s">
        <v>31</v>
      </c>
      <c r="B20" s="127">
        <v>0.08</v>
      </c>
      <c r="C20" s="128" t="str">
        <f>IF(B20&lt;0.0674,"FORA DO LIMITE",IF(B20&gt;0.094,"FORA DO LIMITE","OK"))</f>
        <v>OK</v>
      </c>
      <c r="D20" s="135"/>
      <c r="E20" s="318"/>
      <c r="F20" s="319"/>
      <c r="G20" s="319"/>
      <c r="H20" s="320"/>
    </row>
    <row r="21" spans="1:8" ht="45" customHeight="1">
      <c r="A21" s="126" t="s">
        <v>62</v>
      </c>
      <c r="B21" s="127">
        <v>0.0365</v>
      </c>
      <c r="C21" s="128"/>
      <c r="D21" s="136" t="s">
        <v>63</v>
      </c>
      <c r="E21" s="318"/>
      <c r="F21" s="319"/>
      <c r="G21" s="319"/>
      <c r="H21" s="320"/>
    </row>
    <row r="22" spans="1:8" ht="45" customHeight="1" thickBot="1">
      <c r="A22" s="130" t="s">
        <v>64</v>
      </c>
      <c r="B22" s="131">
        <v>0.03</v>
      </c>
      <c r="C22" s="132" t="str">
        <f>IF(B22&lt;0.02,"FORA DO LIMITE",IF(B22&gt;0.05,"FORA DO LIMITE","OK"))</f>
        <v>OK</v>
      </c>
      <c r="D22" s="137" t="s">
        <v>65</v>
      </c>
      <c r="E22" s="321"/>
      <c r="F22" s="322"/>
      <c r="G22" s="322"/>
      <c r="H22" s="323"/>
    </row>
    <row r="24" spans="4:5" ht="12.75" customHeight="1">
      <c r="D24" s="174" t="s">
        <v>96</v>
      </c>
      <c r="E24" s="175"/>
    </row>
    <row r="25" ht="12.75" customHeight="1">
      <c r="D25" s="138"/>
    </row>
    <row r="27" spans="4:8" ht="12.75" customHeight="1">
      <c r="D27" s="139"/>
      <c r="E27" s="139"/>
      <c r="F27" s="139"/>
      <c r="G27" s="139"/>
      <c r="H27" s="139"/>
    </row>
    <row r="28" ht="12.75" customHeight="1">
      <c r="D28" t="str">
        <f>'[1]DADOS'!D11</f>
        <v>Giovani Amestoy - Prefeito Municipal</v>
      </c>
    </row>
    <row r="31" spans="4:8" ht="12.75" customHeight="1">
      <c r="D31" s="139"/>
      <c r="E31" s="139"/>
      <c r="F31" s="139"/>
      <c r="G31" s="139"/>
      <c r="H31" s="139"/>
    </row>
    <row r="32" ht="12.75" customHeight="1">
      <c r="D32" t="str">
        <f>'[1]DADOS'!D13</f>
        <v>Pacífico J. Vargas - Arquiteto e Urbanista CAU-RS A12.407-9</v>
      </c>
    </row>
  </sheetData>
  <sheetProtection/>
  <mergeCells count="6">
    <mergeCell ref="E9:H14"/>
    <mergeCell ref="E15:H15"/>
    <mergeCell ref="E16:H18"/>
    <mergeCell ref="E19:H22"/>
    <mergeCell ref="A2:H2"/>
    <mergeCell ref="A1:H1"/>
  </mergeCells>
  <conditionalFormatting sqref="C16:C22">
    <cfRule type="cellIs" priority="4" dxfId="4" operator="equal" stopIfTrue="1">
      <formula>"OK"</formula>
    </cfRule>
    <cfRule type="cellIs" priority="5" dxfId="5" operator="equal" stopIfTrue="1">
      <formula>"FORA DO LIMITE"</formula>
    </cfRule>
  </conditionalFormatting>
  <conditionalFormatting sqref="D18">
    <cfRule type="cellIs" priority="1" dxfId="6" operator="equal" stopIfTrue="1">
      <formula>"OK"</formula>
    </cfRule>
    <cfRule type="cellIs" priority="2" dxfId="5" operator="equal" stopIfTrue="1">
      <formula>"FORA DA FAIXA"</formula>
    </cfRule>
    <cfRule type="cellIs" priority="3" dxfId="5" operator="equal" stopIfTrue="1">
      <formula>"VERIFICAR ITENS"</formula>
    </cfRule>
  </conditionalFormatting>
  <printOptions horizontalCentered="1"/>
  <pageMargins left="0.7874015748031495" right="0.7874015748031495" top="1.574803149606299" bottom="0.9838582677165354" header="1.1811023622047243" footer="0.5901574803149606"/>
  <pageSetup fitToHeight="0" fitToWidth="0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Pacifico</cp:lastModifiedBy>
  <cp:lastPrinted>2020-07-09T01:24:33Z</cp:lastPrinted>
  <dcterms:created xsi:type="dcterms:W3CDTF">2001-05-02T18:09:41Z</dcterms:created>
  <dcterms:modified xsi:type="dcterms:W3CDTF">2020-07-09T11:28:17Z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