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DADOS" sheetId="1" r:id="rId1"/>
    <sheet name="ORÇAMENTO" sheetId="2" r:id="rId2"/>
    <sheet name="CRONOGRAMA" sheetId="3" r:id="rId3"/>
    <sheet name="BDI" sheetId="4" r:id="rId4"/>
  </sheets>
  <definedNames>
    <definedName name="_xlnm.Print_Area" localSheetId="3">'BDI'!$B$2:$E$40</definedName>
    <definedName name="_xlnm.Print_Area" localSheetId="2">'CRONOGRAMA'!$A$1:$H$26</definedName>
    <definedName name="_xlnm.Print_Area" localSheetId="1">'ORÇAMENTO'!$A$1:$I$74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59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ESCAV MEC.VALA N ESCORADA(C/ESCAV HIDRAUL 0,78M3) ATE 1,5M PROF MAT 1A C/REDUTOR(C/PEDRAS/INST PREDIAIS/OUTROS REDUT PRODUT OU CAVAS FUND) EXCL ESGOTAM</t>
        </r>
      </text>
    </comment>
    <comment ref="C63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Insumo</t>
        </r>
      </text>
    </comment>
    <comment ref="G66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  <comment ref="H66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</commentList>
</comments>
</file>

<file path=xl/sharedStrings.xml><?xml version="1.0" encoding="utf-8"?>
<sst xmlns="http://schemas.openxmlformats.org/spreadsheetml/2006/main" count="319" uniqueCount="212">
  <si>
    <t>Insira os Dados do Programa</t>
  </si>
  <si>
    <t>Data Base:</t>
  </si>
  <si>
    <t xml:space="preserve"> </t>
  </si>
  <si>
    <t>Municipio:</t>
  </si>
  <si>
    <t>Caçapava do Sul</t>
  </si>
  <si>
    <t>Assinaturas</t>
  </si>
  <si>
    <t>Prefeito:</t>
  </si>
  <si>
    <t>Secretário:</t>
  </si>
  <si>
    <t>Eng. Resp.</t>
  </si>
  <si>
    <t>Projeto:</t>
  </si>
  <si>
    <t>Bairro:</t>
  </si>
  <si>
    <t>Item</t>
  </si>
  <si>
    <t>Discriminação do serviço</t>
  </si>
  <si>
    <t>1.0</t>
  </si>
  <si>
    <t>2.0</t>
  </si>
  <si>
    <t>TERRAPLENAGEM</t>
  </si>
  <si>
    <t>3.0</t>
  </si>
  <si>
    <t>4.0</t>
  </si>
  <si>
    <t>Prefeitura Municipal de Caçapava do Sul</t>
  </si>
  <si>
    <t>Data base:</t>
  </si>
  <si>
    <t>Referência</t>
  </si>
  <si>
    <t>Unid.</t>
  </si>
  <si>
    <t>Quantidade</t>
  </si>
  <si>
    <t>Custo Unitário (R$)</t>
  </si>
  <si>
    <t>Total (R$)</t>
  </si>
  <si>
    <t>-</t>
  </si>
  <si>
    <t>SINAPI-73822/001</t>
  </si>
  <si>
    <t>m²</t>
  </si>
  <si>
    <t>Total do Item 1.0</t>
  </si>
  <si>
    <t>2.1</t>
  </si>
  <si>
    <t>SINAPI-78472</t>
  </si>
  <si>
    <t>Locação e Nivelamento de greide para terraplenagem</t>
  </si>
  <si>
    <t>2.2</t>
  </si>
  <si>
    <t>Desmatamento, destocamento com D&lt;30cm e limpeza de áreas</t>
  </si>
  <si>
    <t>2.3</t>
  </si>
  <si>
    <t>Escavação e carga de mat. de 1ª cat.</t>
  </si>
  <si>
    <t>SINAPI - 83338</t>
  </si>
  <si>
    <t>SINAPI - 72881</t>
  </si>
  <si>
    <t>Transporte de excedente de escavação com caminhão basculante em rodovia
pavimentada, distância superior a 4 Km</t>
  </si>
  <si>
    <t>SINAPI-74034/001</t>
  </si>
  <si>
    <t>Espalhamento de material de 1ª cat. (proveniente de escavação)</t>
  </si>
  <si>
    <t>2.4</t>
  </si>
  <si>
    <t>Solos Moles | "Borrachudos"</t>
  </si>
  <si>
    <t>SINAPI - 73580</t>
  </si>
  <si>
    <t>Remoção localizada de solos inadequados - "borrachudo"</t>
  </si>
  <si>
    <t>SINAPI-74034/1</t>
  </si>
  <si>
    <t>2.5</t>
  </si>
  <si>
    <t>Aterro com material importado</t>
  </si>
  <si>
    <t>SINAPI - 6079</t>
  </si>
  <si>
    <t>Argila vermelha retirada na jazida - sem transporte</t>
  </si>
  <si>
    <t>Transporte de argila com caminhão basculante em rodovia
pavimentada, distância superior a 4 Km (d=1,3)</t>
  </si>
  <si>
    <t>SINAPI - 41722</t>
  </si>
  <si>
    <t>Compactação mecânica 100% do PN</t>
  </si>
  <si>
    <t>SINAPI - 74153/001</t>
  </si>
  <si>
    <t>Espalhamento mecanizado (com motoniveladora 140 HP) material de 1ª catergoria | Obs.: em camadas de 20cm de espessura</t>
  </si>
  <si>
    <t>Total do Item 2.0</t>
  </si>
  <si>
    <t>TOTAL GERAL</t>
  </si>
  <si>
    <t>%</t>
  </si>
  <si>
    <t>BONIFICAÇÃO E DESPESAS INDIRETAS - BDI</t>
  </si>
  <si>
    <t>II</t>
  </si>
  <si>
    <t>DESCRIÇÃO</t>
  </si>
  <si>
    <t>III</t>
  </si>
  <si>
    <t>B.D.I. (%)</t>
  </si>
  <si>
    <t>Obra:</t>
  </si>
  <si>
    <t>RESPONSÁVEIS</t>
  </si>
  <si>
    <t>Cidade e Data do orçamento:</t>
  </si>
  <si>
    <t>Custo Unitário (R$) + BDI</t>
  </si>
  <si>
    <t>1.1</t>
  </si>
  <si>
    <t>I - Formula adotada pela Prefeitura Municipal de Caçapava do Sul:</t>
  </si>
  <si>
    <t>Administração central</t>
  </si>
  <si>
    <t>Seguro e Garantia</t>
  </si>
  <si>
    <t>Risco</t>
  </si>
  <si>
    <t>Despesas financeiras</t>
  </si>
  <si>
    <t>Lucro</t>
  </si>
  <si>
    <t>A</t>
  </si>
  <si>
    <t>B</t>
  </si>
  <si>
    <t>C</t>
  </si>
  <si>
    <t>D</t>
  </si>
  <si>
    <t>E</t>
  </si>
  <si>
    <t>F</t>
  </si>
  <si>
    <t>BDI: (%)</t>
  </si>
  <si>
    <t>Total do Item 3.0</t>
  </si>
  <si>
    <t>3.1</t>
  </si>
  <si>
    <t>4.1</t>
  </si>
  <si>
    <t>Total do Item 4.0</t>
  </si>
  <si>
    <t>1º</t>
  </si>
  <si>
    <t>CRONOGRAMA FÍSICO FINANCEIRO</t>
  </si>
  <si>
    <t>valor</t>
  </si>
  <si>
    <t>vlr</t>
  </si>
  <si>
    <t>Total</t>
  </si>
  <si>
    <t>Subtotal:</t>
  </si>
  <si>
    <t>Valor dos Serviços</t>
  </si>
  <si>
    <t>Total Acumulado</t>
  </si>
  <si>
    <t>m</t>
  </si>
  <si>
    <t>Código</t>
  </si>
  <si>
    <t>SINAPI-RS</t>
  </si>
  <si>
    <t>Encargos Sociais: (%)</t>
  </si>
  <si>
    <t>3.2</t>
  </si>
  <si>
    <t>3.3</t>
  </si>
  <si>
    <t>4.2</t>
  </si>
  <si>
    <t>1.2</t>
  </si>
  <si>
    <t>m³</t>
  </si>
  <si>
    <t>4.3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</si>
  <si>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</si>
  <si>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</si>
  <si>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</si>
  <si>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</si>
  <si>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</si>
  <si>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</si>
  <si>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</si>
  <si>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</si>
  <si>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</si>
  <si>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</si>
  <si>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</si>
  <si>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</si>
  <si>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</si>
  <si>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</si>
  <si>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</si>
  <si>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</si>
  <si>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</si>
  <si>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Pacífico J. Vargas - Arquiteto e Urbanista CAU-RS A12.407-9</t>
  </si>
  <si>
    <t>____________________________________________________</t>
  </si>
  <si>
    <t>______________________________________________________</t>
  </si>
  <si>
    <t>__________________________________________________________</t>
  </si>
  <si>
    <t>Tributos (Impostos: COFINS 3% e PIS 0,65%)</t>
  </si>
  <si>
    <t>Tributos  de ISS</t>
  </si>
  <si>
    <t>Tributos</t>
  </si>
  <si>
    <t>G</t>
  </si>
  <si>
    <t>H</t>
  </si>
  <si>
    <t>__________________________________________________</t>
  </si>
  <si>
    <t>Giovani Amestoy - Prefeito Municipal</t>
  </si>
  <si>
    <t>1.3</t>
  </si>
  <si>
    <t>1.4</t>
  </si>
  <si>
    <t>1.5</t>
  </si>
  <si>
    <t>1.6</t>
  </si>
  <si>
    <t>5.0</t>
  </si>
  <si>
    <t>5.1</t>
  </si>
  <si>
    <t>5.2</t>
  </si>
  <si>
    <t>Total do Item 9.0</t>
  </si>
  <si>
    <t>PERÍODOS (meses)</t>
  </si>
  <si>
    <t>Centro</t>
  </si>
  <si>
    <t>3.4</t>
  </si>
  <si>
    <t>3.5</t>
  </si>
  <si>
    <t>2.6</t>
  </si>
  <si>
    <t>Estrutura Física Pronto Atendimento - Complementação</t>
  </si>
  <si>
    <t>2°</t>
  </si>
  <si>
    <t>ALVENARIAS E ELEVAÇÕES</t>
  </si>
  <si>
    <t>REVESTIMENTOS</t>
  </si>
  <si>
    <t>ESQUADRIAS</t>
  </si>
  <si>
    <t>ADEQUAÇÃO DE INSTALAÇÕES E EQUIPAMENTOS</t>
  </si>
  <si>
    <t>SERVIÇOS COMPLEMENTARES</t>
  </si>
  <si>
    <t xml:space="preserve">Verificação de Tubulação Antiga de Esgoto </t>
  </si>
  <si>
    <t>Vb</t>
  </si>
  <si>
    <t>1.7</t>
  </si>
  <si>
    <t>2.7</t>
  </si>
  <si>
    <t>2.8</t>
  </si>
  <si>
    <t>3.6</t>
  </si>
  <si>
    <t>3.7</t>
  </si>
  <si>
    <t>3.8</t>
  </si>
  <si>
    <t>4.4</t>
  </si>
  <si>
    <t>4.5</t>
  </si>
  <si>
    <t>4.6</t>
  </si>
  <si>
    <t>4.7</t>
  </si>
  <si>
    <t>4.8</t>
  </si>
  <si>
    <t>cj</t>
  </si>
  <si>
    <t>kg</t>
  </si>
  <si>
    <t>unid.</t>
  </si>
  <si>
    <t>pt</t>
  </si>
  <si>
    <t>73968/001</t>
  </si>
  <si>
    <t>73872/002</t>
  </si>
  <si>
    <t>74065/001</t>
  </si>
  <si>
    <t>73804/001</t>
  </si>
  <si>
    <t>Remoção de divisórias de compensado entre consultórios</t>
  </si>
  <si>
    <t>Aplicação manual de gesso sarrafeado (Tubulações expurgo)</t>
  </si>
  <si>
    <t>Placa/chapa de gesso acartonado (Tubulações expurgo)</t>
  </si>
  <si>
    <t>Aplicação manual de gesso sarrafeado (Divisórias Farmácia/Posto Enfermagem, consultórios)</t>
  </si>
  <si>
    <t>Placa/chapa de gesso acartonado (Divisórias Farmácia/Posto Enfermagem, consultórios)</t>
  </si>
  <si>
    <t>Recuperação de fissuras em alvenaria</t>
  </si>
  <si>
    <t>Recuperação de impermeabilização c/manta asfática (50cm) no abrigo</t>
  </si>
  <si>
    <t>Impermeabilização do box com resina (W.C. higienização)</t>
  </si>
  <si>
    <t xml:space="preserve">Colocação de roda forro de gesso (Serviço Social, Circul, DML, Sanit.) </t>
  </si>
  <si>
    <t>Remoção de pintura e eliminação de umidade em paredes antigas</t>
  </si>
  <si>
    <t>Massa corrida sobre gesso</t>
  </si>
  <si>
    <t>Pintura acrílica sobre massa corrida</t>
  </si>
  <si>
    <t>Pintura esmalte sobre portas incluso fundo preparador</t>
  </si>
  <si>
    <t>Pintura com acabamento antimofo s/paredes antigas (h=1,00m)</t>
  </si>
  <si>
    <t>Pintura impermeabilizante c/acabamento transparente s/madeira (bancos)</t>
  </si>
  <si>
    <t>Esquadria de alumínio 0,80m x 0.80m (vidro semitransparente fixo)</t>
  </si>
  <si>
    <t>Esquadria de alumínio 0,50m x 0,60m (vidro semitransparente basculante)</t>
  </si>
  <si>
    <t>Kit de Porta interna (90x210) completa c/marco, ferragens e pronta p/pintura</t>
  </si>
  <si>
    <t>Kit de Porta interna (80x210) completa c/marco, ferragens e pronta p/pintura</t>
  </si>
  <si>
    <t>Colocação de vidro transparente 4mm (porta da sala de estabilização)</t>
  </si>
  <si>
    <t>Colocação de vidro transparente 4mm (janela externa)</t>
  </si>
  <si>
    <t>Colocação de película em vidro transparente 4mm (p/semitransparência)</t>
  </si>
  <si>
    <t>Tela de proteção anti insetos em esquadrias externas</t>
  </si>
  <si>
    <t>Adequação das caixas sifonadas internas (remoção e encaixe de tampas)</t>
  </si>
  <si>
    <t>Relocação de vaso sanitário c/caixa acoplada incluso tubulação</t>
  </si>
  <si>
    <t>Tubulação para vaso sanitário DN 100mm</t>
  </si>
  <si>
    <t>Recuperação de piso interno em porcelanato</t>
  </si>
  <si>
    <t>Conjunto lavatório de louça branca com coluna e acessórios</t>
  </si>
  <si>
    <t>Torneira metálica cromada 1/2" para lavatório</t>
  </si>
  <si>
    <t>Colocação de barras de apoio cromadas p/sanitário PNE (80cm)</t>
  </si>
  <si>
    <t>Adequação de instalações telefônicas e de Lógica (internet)</t>
  </si>
  <si>
    <t>Adequação de instalações elétricas (tomadas)</t>
  </si>
  <si>
    <t>Aplicação manual de gesso sarrafeado (instalações ar condic. telefônicas)</t>
  </si>
  <si>
    <t>Placa/chapa de gesso acartonado (instalações ar condic. telefônicas)</t>
  </si>
  <si>
    <t>Caçapava do Sul, 27 de Março de 2019</t>
  </si>
  <si>
    <t>Fevereiro - 2019 - Com desoneração</t>
  </si>
  <si>
    <t>Luiz Carlos Guglielmin - Secretario de Planejamento e Meio Ambiente</t>
  </si>
  <si>
    <t>73948/009</t>
  </si>
  <si>
    <t>Verificação de cobertura sobre o acréscimo</t>
  </si>
  <si>
    <t>Marcelo de Souza Silva - CREA/RS 081.674-D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</si>
</sst>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  <numFmt numFmtId="166" formatCode="#.##&quot; Ton/m³&quot;"/>
    <numFmt numFmtId="167" formatCode="[$-416]mmm/yy"/>
    <numFmt numFmtId="168" formatCode="&quot;R$ &quot;#,##0.00;&quot;-R$ &quot;#,##0.00"/>
    <numFmt numFmtId="169" formatCode="0.000%"/>
    <numFmt numFmtId="170" formatCode="#,##0.00&quot; &quot;;#,##0.00&quot; &quot;;&quot;-&quot;#&quot; &quot;;@&quot; &quot;"/>
    <numFmt numFmtId="171" formatCode="&quot;R$ &quot;#,##0.00"/>
    <numFmt numFmtId="172" formatCode="00"/>
    <numFmt numFmtId="173" formatCode="#,##0.00&quot; &quot;;&quot;(&quot;#,##0.00&quot;)&quot;;&quot;-&quot;#&quot; &quot;;@&quot; &quot;"/>
    <numFmt numFmtId="174" formatCode="#,##0.00&quot;      &quot;;#,##0.00&quot;      &quot;;&quot;-&quot;#&quot;      &quot;;@&quot; &quot;"/>
    <numFmt numFmtId="175" formatCode="#,##0.00&quot; R$ &quot;;#,##0.00&quot; R$ &quot;;&quot;-&quot;#&quot; R$ &quot;;@&quot; &quot;"/>
    <numFmt numFmtId="176" formatCode="[$R$-416]&quot; &quot;#,##0.00;[Red]&quot;-&quot;[$R$-416]&quot; &quot;#,##0.00"/>
    <numFmt numFmtId="177" formatCode="[$-416]dddd\,\ d&quot; de &quot;mmmm&quot; de &quot;yyyy"/>
    <numFmt numFmtId="178" formatCode="_-&quot;R$&quot;\ * #,##0.000_-;\-&quot;R$&quot;\ * #,##0.000_-;_-&quot;R$&quot;\ * &quot;-&quot;??_-;_-@_-"/>
    <numFmt numFmtId="179" formatCode="&quot;R$&quot;\ #,##0.00"/>
    <numFmt numFmtId="180" formatCode="_(* #,##0.00_);_(* \(#,##0.00\);_(* \-??_);_(@_)"/>
    <numFmt numFmtId="181" formatCode="_(* #,##0.0_);_(* \(#,##0.0\);_(* &quot;-&quot;??_);_(@_)"/>
    <numFmt numFmtId="182" formatCode="_(* #,##0.00_);_(* \(#,##0.00\);_(* &quot;-&quot;??_);_(@_)"/>
    <numFmt numFmtId="183" formatCode="0.0"/>
    <numFmt numFmtId="184" formatCode="_(&quot;R$ &quot;* #,##0.00_);_(&quot;R$ &quot;* \(#,##0.00\);_(&quot;R$ &quot;* &quot;-&quot;??_);_(@_)"/>
    <numFmt numFmtId="185" formatCode="_-[$R$-416]\ * #,##0.00_-;\-[$R$-416]\ * #,##0.00_-;_-[$R$-416]\ * &quot;-&quot;??_-;_-@_-"/>
    <numFmt numFmtId="186" formatCode="_-* #,##0.0_-;\-* #,##0.0_-;_-* &quot;-&quot;??_-;_-@_-"/>
    <numFmt numFmtId="187" formatCode="_-* #,##0.000_-;\-* #,##0.000_-;_-* &quot;-&quot;??_-;_-@_-"/>
  </numFmts>
  <fonts count="112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9"/>
      <color indexed="8"/>
      <name val="Arial1"/>
      <family val="2"/>
    </font>
    <font>
      <sz val="9"/>
      <color indexed="8"/>
      <name val="Arial1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1"/>
      <family val="0"/>
    </font>
    <font>
      <sz val="11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1"/>
      <family val="0"/>
    </font>
    <font>
      <sz val="12"/>
      <color indexed="8"/>
      <name val="Arial Narrow"/>
      <family val="2"/>
    </font>
    <font>
      <sz val="12"/>
      <color indexed="8"/>
      <name val="Arial1"/>
      <family val="0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Arial1"/>
      <family val="0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Arial1"/>
      <family val="0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  <family val="0"/>
    </font>
    <font>
      <sz val="12"/>
      <color theme="1"/>
      <name val="Arial Narrow"/>
      <family val="2"/>
    </font>
    <font>
      <sz val="12"/>
      <color theme="1"/>
      <name val="Arial1"/>
      <family val="0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1"/>
      <family val="0"/>
    </font>
    <font>
      <b/>
      <sz val="12"/>
      <color rgb="FFFF0000"/>
      <name val="Arial"/>
      <family val="2"/>
    </font>
    <font>
      <b/>
      <sz val="11"/>
      <color theme="1"/>
      <name val="Arial1"/>
      <family val="0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Arial1"/>
      <family val="0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b/>
      <sz val="8"/>
      <name val="Arial1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 style="medium"/>
    </border>
  </borders>
  <cellStyleXfs count="7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>
      <alignment/>
      <protection/>
    </xf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74" fontId="0" fillId="0" borderId="0">
      <alignment/>
      <protection/>
    </xf>
    <xf numFmtId="9" fontId="0" fillId="0" borderId="0">
      <alignment/>
      <protection/>
    </xf>
    <xf numFmtId="0" fontId="67" fillId="0" borderId="0">
      <alignment horizontal="center"/>
      <protection/>
    </xf>
    <xf numFmtId="0" fontId="67" fillId="0" borderId="0">
      <alignment horizontal="center" textRotation="90"/>
      <protection/>
    </xf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5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59" fillId="31" borderId="4" applyNumberFormat="0" applyFont="0" applyAlignment="0" applyProtection="0"/>
    <xf numFmtId="9" fontId="59" fillId="0" borderId="0" applyFont="0" applyFill="0" applyBorder="0" applyAlignment="0" applyProtection="0"/>
    <xf numFmtId="9" fontId="0" fillId="0" borderId="0">
      <alignment/>
      <protection/>
    </xf>
    <xf numFmtId="0" fontId="71" fillId="0" borderId="0">
      <alignment/>
      <protection/>
    </xf>
    <xf numFmtId="176" fontId="71" fillId="0" borderId="0">
      <alignment/>
      <protection/>
    </xf>
    <xf numFmtId="0" fontId="72" fillId="32" borderId="0" applyNumberFormat="0" applyBorder="0" applyAlignment="0" applyProtection="0"/>
    <xf numFmtId="0" fontId="73" fillId="21" borderId="5" applyNumberFormat="0" applyAlignment="0" applyProtection="0"/>
    <xf numFmtId="41" fontId="59" fillId="0" borderId="0" applyFont="0" applyFill="0" applyBorder="0" applyAlignment="0" applyProtection="0"/>
    <xf numFmtId="17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43" fontId="59" fillId="0" borderId="0" applyFont="0" applyFill="0" applyBorder="0" applyAlignment="0" applyProtection="0"/>
    <xf numFmtId="173" fontId="0" fillId="0" borderId="0">
      <alignment/>
      <protection/>
    </xf>
  </cellStyleXfs>
  <cellXfs count="378"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left" vertical="center" indent="1"/>
    </xf>
    <xf numFmtId="0" fontId="82" fillId="0" borderId="10" xfId="0" applyFont="1" applyBorder="1" applyAlignment="1">
      <alignment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 vertical="center" indent="1"/>
    </xf>
    <xf numFmtId="0" fontId="82" fillId="0" borderId="0" xfId="0" applyFont="1" applyAlignment="1">
      <alignment vertical="center"/>
    </xf>
    <xf numFmtId="0" fontId="82" fillId="33" borderId="10" xfId="0" applyFont="1" applyFill="1" applyBorder="1" applyAlignment="1">
      <alignment horizontal="center" vertical="center" wrapText="1"/>
    </xf>
    <xf numFmtId="0" fontId="69" fillId="0" borderId="0" xfId="53">
      <alignment/>
      <protection/>
    </xf>
    <xf numFmtId="0" fontId="82" fillId="0" borderId="0" xfId="53" applyFont="1" applyBorder="1">
      <alignment/>
      <protection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" fontId="83" fillId="0" borderId="0" xfId="0" applyNumberFormat="1" applyFont="1" applyBorder="1" applyAlignment="1">
      <alignment/>
    </xf>
    <xf numFmtId="9" fontId="69" fillId="0" borderId="0" xfId="46" applyFont="1" applyFill="1" applyBorder="1" applyAlignment="1" applyProtection="1">
      <alignment horizontal="center"/>
      <protection/>
    </xf>
    <xf numFmtId="4" fontId="82" fillId="0" borderId="0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0" fillId="0" borderId="0" xfId="0" applyFill="1" applyAlignment="1">
      <alignment/>
    </xf>
    <xf numFmtId="0" fontId="80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indent="1"/>
    </xf>
    <xf numFmtId="0" fontId="82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left" indent="1"/>
    </xf>
    <xf numFmtId="0" fontId="86" fillId="0" borderId="0" xfId="0" applyFont="1" applyBorder="1" applyAlignment="1">
      <alignment vertical="center"/>
    </xf>
    <xf numFmtId="167" fontId="85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/>
    </xf>
    <xf numFmtId="0" fontId="85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169" fontId="69" fillId="0" borderId="0" xfId="46" applyNumberFormat="1" applyFont="1" applyFill="1" applyBorder="1" applyAlignment="1" applyProtection="1">
      <alignment/>
      <protection/>
    </xf>
    <xf numFmtId="0" fontId="87" fillId="0" borderId="11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left" vertical="center" indent="1"/>
    </xf>
    <xf numFmtId="0" fontId="88" fillId="0" borderId="0" xfId="0" applyFont="1" applyFill="1" applyBorder="1" applyAlignment="1">
      <alignment horizontal="left" vertical="center" indent="1"/>
    </xf>
    <xf numFmtId="4" fontId="88" fillId="0" borderId="13" xfId="0" applyNumberFormat="1" applyFont="1" applyFill="1" applyBorder="1" applyAlignment="1">
      <alignment horizontal="center" vertical="center"/>
    </xf>
    <xf numFmtId="4" fontId="88" fillId="0" borderId="11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left" vertical="center" indent="1"/>
    </xf>
    <xf numFmtId="4" fontId="82" fillId="0" borderId="0" xfId="0" applyNumberFormat="1" applyFont="1" applyBorder="1" applyAlignment="1">
      <alignment/>
    </xf>
    <xf numFmtId="174" fontId="69" fillId="0" borderId="0" xfId="45" applyFont="1" applyFill="1" applyBorder="1" applyAlignment="1" applyProtection="1">
      <alignment horizontal="center"/>
      <protection/>
    </xf>
    <xf numFmtId="0" fontId="88" fillId="0" borderId="12" xfId="0" applyFont="1" applyFill="1" applyBorder="1" applyAlignment="1">
      <alignment horizontal="left" vertical="center" indent="3"/>
    </xf>
    <xf numFmtId="4" fontId="89" fillId="0" borderId="14" xfId="0" applyNumberFormat="1" applyFont="1" applyFill="1" applyBorder="1" applyAlignment="1">
      <alignment horizontal="center" vertical="center"/>
    </xf>
    <xf numFmtId="4" fontId="90" fillId="0" borderId="11" xfId="0" applyNumberFormat="1" applyFont="1" applyFill="1" applyBorder="1" applyAlignment="1">
      <alignment horizontal="center" vertical="center"/>
    </xf>
    <xf numFmtId="170" fontId="69" fillId="0" borderId="0" xfId="0" applyNumberFormat="1" applyFont="1" applyBorder="1" applyAlignment="1">
      <alignment vertical="center"/>
    </xf>
    <xf numFmtId="0" fontId="91" fillId="0" borderId="0" xfId="0" applyFont="1" applyFill="1" applyAlignment="1">
      <alignment/>
    </xf>
    <xf numFmtId="0" fontId="92" fillId="0" borderId="0" xfId="0" applyFont="1" applyAlignment="1">
      <alignment/>
    </xf>
    <xf numFmtId="9" fontId="93" fillId="0" borderId="0" xfId="46" applyFont="1" applyFill="1" applyBorder="1" applyAlignment="1" applyProtection="1">
      <alignment/>
      <protection/>
    </xf>
    <xf numFmtId="4" fontId="93" fillId="0" borderId="0" xfId="53" applyNumberFormat="1" applyFont="1">
      <alignment/>
      <protection/>
    </xf>
    <xf numFmtId="9" fontId="94" fillId="0" borderId="0" xfId="46" applyFont="1">
      <alignment/>
      <protection/>
    </xf>
    <xf numFmtId="0" fontId="69" fillId="0" borderId="0" xfId="53" applyFont="1" applyAlignment="1">
      <alignment vertical="center"/>
      <protection/>
    </xf>
    <xf numFmtId="0" fontId="82" fillId="0" borderId="0" xfId="53" applyFont="1" applyAlignment="1">
      <alignment vertical="center"/>
      <protection/>
    </xf>
    <xf numFmtId="0" fontId="95" fillId="0" borderId="0" xfId="53" applyFont="1" applyAlignment="1">
      <alignment horizontal="center" vertical="center"/>
      <protection/>
    </xf>
    <xf numFmtId="0" fontId="95" fillId="0" borderId="0" xfId="53" applyFont="1" applyAlignment="1">
      <alignment horizontal="left" vertical="center" indent="1"/>
      <protection/>
    </xf>
    <xf numFmtId="0" fontId="82" fillId="0" borderId="0" xfId="53" applyFont="1" applyAlignment="1">
      <alignment horizontal="center" vertical="center"/>
      <protection/>
    </xf>
    <xf numFmtId="2" fontId="59" fillId="0" borderId="0" xfId="53" applyNumberFormat="1" applyFont="1" applyAlignment="1">
      <alignment horizontal="center" vertical="center"/>
      <protection/>
    </xf>
    <xf numFmtId="0" fontId="59" fillId="0" borderId="0" xfId="53" applyFont="1" applyAlignment="1">
      <alignment horizontal="center" vertical="center"/>
      <protection/>
    </xf>
    <xf numFmtId="2" fontId="82" fillId="0" borderId="0" xfId="53" applyNumberFormat="1" applyFont="1" applyAlignment="1">
      <alignment horizontal="center" vertical="center"/>
      <protection/>
    </xf>
    <xf numFmtId="2" fontId="82" fillId="0" borderId="0" xfId="53" applyNumberFormat="1" applyFont="1" applyBorder="1" applyAlignment="1">
      <alignment horizontal="center" vertical="center"/>
      <protection/>
    </xf>
    <xf numFmtId="2" fontId="59" fillId="0" borderId="0" xfId="53" applyNumberFormat="1" applyFont="1" applyBorder="1" applyAlignment="1">
      <alignment horizontal="center" vertical="center"/>
      <protection/>
    </xf>
    <xf numFmtId="0" fontId="82" fillId="0" borderId="0" xfId="53" applyFont="1" applyBorder="1" applyAlignment="1">
      <alignment/>
      <protection/>
    </xf>
    <xf numFmtId="0" fontId="96" fillId="34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8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2" fillId="33" borderId="10" xfId="0" applyFont="1" applyFill="1" applyBorder="1" applyAlignment="1">
      <alignment horizontal="center" vertical="center"/>
    </xf>
    <xf numFmtId="0" fontId="88" fillId="34" borderId="16" xfId="0" applyFont="1" applyFill="1" applyBorder="1" applyAlignment="1">
      <alignment horizontal="left"/>
    </xf>
    <xf numFmtId="4" fontId="96" fillId="34" borderId="14" xfId="0" applyNumberFormat="1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4" fontId="88" fillId="0" borderId="0" xfId="0" applyNumberFormat="1" applyFont="1" applyFill="1" applyBorder="1" applyAlignment="1">
      <alignment horizontal="center" vertical="center"/>
    </xf>
    <xf numFmtId="4" fontId="89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vertical="center"/>
    </xf>
    <xf numFmtId="168" fontId="97" fillId="35" borderId="17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44" fontId="96" fillId="35" borderId="17" xfId="49" applyFont="1" applyFill="1" applyBorder="1" applyAlignment="1">
      <alignment horizontal="center" vertical="center"/>
    </xf>
    <xf numFmtId="0" fontId="86" fillId="35" borderId="18" xfId="53" applyFont="1" applyFill="1" applyBorder="1" applyAlignment="1">
      <alignment horizontal="center" vertical="center"/>
      <protection/>
    </xf>
    <xf numFmtId="0" fontId="86" fillId="35" borderId="19" xfId="53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/>
    </xf>
    <xf numFmtId="0" fontId="86" fillId="35" borderId="17" xfId="53" applyFont="1" applyFill="1" applyBorder="1" applyAlignment="1">
      <alignment horizontal="center" vertical="center"/>
      <protection/>
    </xf>
    <xf numFmtId="0" fontId="95" fillId="0" borderId="20" xfId="53" applyFont="1" applyBorder="1" applyAlignment="1">
      <alignment horizontal="center" vertical="center"/>
      <protection/>
    </xf>
    <xf numFmtId="0" fontId="84" fillId="35" borderId="19" xfId="53" applyFont="1" applyFill="1" applyBorder="1" applyAlignment="1">
      <alignment horizontal="center" vertical="center"/>
      <protection/>
    </xf>
    <xf numFmtId="0" fontId="84" fillId="36" borderId="18" xfId="53" applyFont="1" applyFill="1" applyBorder="1" applyAlignment="1">
      <alignment horizontal="center" vertical="center"/>
      <protection/>
    </xf>
    <xf numFmtId="2" fontId="84" fillId="36" borderId="21" xfId="53" applyNumberFormat="1" applyFont="1" applyFill="1" applyBorder="1" applyAlignment="1">
      <alignment horizontal="center" vertical="center"/>
      <protection/>
    </xf>
    <xf numFmtId="0" fontId="84" fillId="0" borderId="0" xfId="53" applyFont="1" applyBorder="1" applyAlignment="1">
      <alignment vertical="center"/>
      <protection/>
    </xf>
    <xf numFmtId="0" fontId="59" fillId="0" borderId="17" xfId="53" applyFont="1" applyBorder="1" applyAlignment="1">
      <alignment horizontal="left" vertical="center" indent="1"/>
      <protection/>
    </xf>
    <xf numFmtId="0" fontId="69" fillId="0" borderId="0" xfId="53" applyBorder="1">
      <alignment/>
      <protection/>
    </xf>
    <xf numFmtId="2" fontId="59" fillId="35" borderId="20" xfId="53" applyNumberFormat="1" applyFont="1" applyFill="1" applyBorder="1" applyAlignment="1">
      <alignment horizontal="center" vertical="center"/>
      <protection/>
    </xf>
    <xf numFmtId="44" fontId="88" fillId="0" borderId="22" xfId="49" applyFont="1" applyFill="1" applyBorder="1" applyAlignment="1">
      <alignment horizontal="center" vertical="center"/>
    </xf>
    <xf numFmtId="181" fontId="0" fillId="0" borderId="0" xfId="72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9" fillId="35" borderId="23" xfId="0" applyFont="1" applyFill="1" applyBorder="1" applyAlignment="1">
      <alignment horizontal="left" vertical="top"/>
    </xf>
    <xf numFmtId="0" fontId="97" fillId="35" borderId="24" xfId="0" applyFont="1" applyFill="1" applyBorder="1" applyAlignment="1">
      <alignment vertical="center" wrapText="1"/>
    </xf>
    <xf numFmtId="0" fontId="69" fillId="35" borderId="25" xfId="0" applyFont="1" applyFill="1" applyBorder="1" applyAlignment="1">
      <alignment horizontal="left" vertical="top"/>
    </xf>
    <xf numFmtId="0" fontId="99" fillId="35" borderId="26" xfId="0" applyNumberFormat="1" applyFont="1" applyFill="1" applyBorder="1" applyAlignment="1">
      <alignment vertical="center" wrapText="1"/>
    </xf>
    <xf numFmtId="2" fontId="97" fillId="35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0" xfId="72" applyNumberFormat="1" applyFont="1" applyBorder="1" applyAlignment="1">
      <alignment horizontal="center" vertical="center"/>
    </xf>
    <xf numFmtId="44" fontId="4" fillId="0" borderId="20" xfId="49" applyFont="1" applyBorder="1" applyAlignment="1">
      <alignment horizontal="center" vertic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44" fontId="5" fillId="0" borderId="20" xfId="72" applyNumberFormat="1" applyFont="1" applyBorder="1" applyAlignment="1">
      <alignment horizontal="center" vertical="center"/>
    </xf>
    <xf numFmtId="0" fontId="100" fillId="0" borderId="20" xfId="0" applyFont="1" applyBorder="1" applyAlignment="1">
      <alignment wrapText="1"/>
    </xf>
    <xf numFmtId="0" fontId="86" fillId="0" borderId="0" xfId="0" applyFont="1" applyBorder="1" applyAlignment="1">
      <alignment horizontal="left" vertical="center" indent="1"/>
    </xf>
    <xf numFmtId="0" fontId="96" fillId="0" borderId="3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/>
    </xf>
    <xf numFmtId="44" fontId="88" fillId="0" borderId="33" xfId="49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68" fontId="96" fillId="34" borderId="35" xfId="0" applyNumberFormat="1" applyFont="1" applyFill="1" applyBorder="1" applyAlignment="1">
      <alignment horizontal="center" vertical="center"/>
    </xf>
    <xf numFmtId="4" fontId="88" fillId="0" borderId="36" xfId="0" applyNumberFormat="1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4" fontId="96" fillId="0" borderId="35" xfId="0" applyNumberFormat="1" applyFont="1" applyFill="1" applyBorder="1" applyAlignment="1">
      <alignment horizontal="center" vertical="center"/>
    </xf>
    <xf numFmtId="4" fontId="96" fillId="0" borderId="31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left" vertical="top" wrapText="1"/>
    </xf>
    <xf numFmtId="0" fontId="69" fillId="0" borderId="30" xfId="0" applyFont="1" applyBorder="1" applyAlignment="1">
      <alignment/>
    </xf>
    <xf numFmtId="0" fontId="69" fillId="0" borderId="0" xfId="0" applyFont="1" applyBorder="1" applyAlignment="1">
      <alignment/>
    </xf>
    <xf numFmtId="0" fontId="96" fillId="36" borderId="19" xfId="0" applyFont="1" applyFill="1" applyBorder="1" applyAlignment="1">
      <alignment horizontal="center" vertical="center"/>
    </xf>
    <xf numFmtId="0" fontId="96" fillId="36" borderId="18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left" vertical="center" wrapText="1" indent="1"/>
    </xf>
    <xf numFmtId="0" fontId="88" fillId="0" borderId="12" xfId="0" applyFont="1" applyFill="1" applyBorder="1" applyAlignment="1">
      <alignment horizontal="left" vertical="center" wrapText="1" indent="3"/>
    </xf>
    <xf numFmtId="0" fontId="0" fillId="0" borderId="0" xfId="0" applyFont="1" applyBorder="1" applyAlignment="1">
      <alignment horizontal="center" wrapText="1"/>
    </xf>
    <xf numFmtId="0" fontId="96" fillId="34" borderId="37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69" fillId="35" borderId="38" xfId="0" applyFont="1" applyFill="1" applyBorder="1" applyAlignment="1">
      <alignment horizontal="left" vertical="top"/>
    </xf>
    <xf numFmtId="167" fontId="101" fillId="35" borderId="39" xfId="0" applyNumberFormat="1" applyFont="1" applyFill="1" applyBorder="1" applyAlignment="1">
      <alignment horizontal="right"/>
    </xf>
    <xf numFmtId="0" fontId="69" fillId="35" borderId="30" xfId="0" applyFont="1" applyFill="1" applyBorder="1" applyAlignment="1">
      <alignment horizontal="left" vertical="top"/>
    </xf>
    <xf numFmtId="0" fontId="97" fillId="35" borderId="39" xfId="0" applyFont="1" applyFill="1" applyBorder="1" applyAlignment="1">
      <alignment vertical="center" wrapText="1"/>
    </xf>
    <xf numFmtId="0" fontId="88" fillId="0" borderId="20" xfId="0" applyFont="1" applyFill="1" applyBorder="1" applyAlignment="1">
      <alignment horizontal="center" vertical="center"/>
    </xf>
    <xf numFmtId="0" fontId="97" fillId="35" borderId="40" xfId="0" applyNumberFormat="1" applyFont="1" applyFill="1" applyBorder="1" applyAlignment="1">
      <alignment horizontal="center" vertical="center" wrapText="1"/>
    </xf>
    <xf numFmtId="0" fontId="102" fillId="35" borderId="40" xfId="0" applyFont="1" applyFill="1" applyBorder="1" applyAlignment="1">
      <alignment horizontal="center" vertical="center"/>
    </xf>
    <xf numFmtId="0" fontId="69" fillId="35" borderId="41" xfId="0" applyFont="1" applyFill="1" applyBorder="1" applyAlignment="1">
      <alignment horizontal="center" vertical="center"/>
    </xf>
    <xf numFmtId="44" fontId="88" fillId="0" borderId="42" xfId="49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8" fillId="36" borderId="19" xfId="0" applyFont="1" applyFill="1" applyBorder="1" applyAlignment="1">
      <alignment horizontal="left"/>
    </xf>
    <xf numFmtId="4" fontId="96" fillId="36" borderId="19" xfId="0" applyNumberFormat="1" applyFont="1" applyFill="1" applyBorder="1" applyAlignment="1">
      <alignment horizontal="center" vertical="center"/>
    </xf>
    <xf numFmtId="0" fontId="88" fillId="36" borderId="21" xfId="0" applyFont="1" applyFill="1" applyBorder="1" applyAlignment="1">
      <alignment horizontal="center" vertical="center"/>
    </xf>
    <xf numFmtId="0" fontId="88" fillId="0" borderId="43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2" fontId="88" fillId="36" borderId="21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3" fontId="0" fillId="0" borderId="22" xfId="72" applyFont="1" applyFill="1" applyBorder="1" applyAlignment="1" applyProtection="1">
      <alignment horizontal="center" vertical="center"/>
      <protection/>
    </xf>
    <xf numFmtId="44" fontId="88" fillId="0" borderId="44" xfId="49" applyFont="1" applyFill="1" applyBorder="1" applyAlignment="1" applyProtection="1">
      <alignment horizontal="center" vertical="center"/>
      <protection/>
    </xf>
    <xf numFmtId="43" fontId="88" fillId="0" borderId="45" xfId="72" applyFont="1" applyFill="1" applyBorder="1" applyAlignment="1" applyProtection="1">
      <alignment horizontal="center" vertical="center"/>
      <protection/>
    </xf>
    <xf numFmtId="43" fontId="88" fillId="0" borderId="46" xfId="72" applyFont="1" applyFill="1" applyBorder="1" applyAlignment="1" applyProtection="1">
      <alignment horizontal="center" vertical="center"/>
      <protection/>
    </xf>
    <xf numFmtId="0" fontId="5" fillId="37" borderId="47" xfId="0" applyFont="1" applyFill="1" applyBorder="1" applyAlignment="1">
      <alignment horizontal="right"/>
    </xf>
    <xf numFmtId="43" fontId="5" fillId="37" borderId="48" xfId="72" applyFont="1" applyFill="1" applyBorder="1" applyAlignment="1">
      <alignment horizontal="center" vertical="center"/>
    </xf>
    <xf numFmtId="44" fontId="5" fillId="37" borderId="48" xfId="49" applyFont="1" applyFill="1" applyBorder="1" applyAlignment="1">
      <alignment horizontal="center" vertical="center"/>
    </xf>
    <xf numFmtId="0" fontId="5" fillId="37" borderId="49" xfId="0" applyFont="1" applyFill="1" applyBorder="1" applyAlignment="1">
      <alignment horizontal="right"/>
    </xf>
    <xf numFmtId="43" fontId="5" fillId="37" borderId="28" xfId="72" applyFont="1" applyFill="1" applyBorder="1" applyAlignment="1">
      <alignment horizontal="center" vertical="center"/>
    </xf>
    <xf numFmtId="44" fontId="5" fillId="37" borderId="28" xfId="49" applyFont="1" applyFill="1" applyBorder="1" applyAlignment="1">
      <alignment horizontal="center" vertical="center"/>
    </xf>
    <xf numFmtId="44" fontId="5" fillId="0" borderId="28" xfId="49" applyFont="1" applyBorder="1" applyAlignment="1">
      <alignment/>
    </xf>
    <xf numFmtId="43" fontId="5" fillId="0" borderId="29" xfId="72" applyFont="1" applyBorder="1" applyAlignment="1">
      <alignment/>
    </xf>
    <xf numFmtId="43" fontId="88" fillId="0" borderId="20" xfId="72" applyFont="1" applyFill="1" applyBorder="1" applyAlignment="1" applyProtection="1">
      <alignment horizontal="center" vertical="center"/>
      <protection/>
    </xf>
    <xf numFmtId="0" fontId="69" fillId="0" borderId="39" xfId="0" applyFont="1" applyBorder="1" applyAlignment="1">
      <alignment/>
    </xf>
    <xf numFmtId="0" fontId="69" fillId="0" borderId="26" xfId="0" applyFont="1" applyBorder="1" applyAlignment="1">
      <alignment/>
    </xf>
    <xf numFmtId="0" fontId="99" fillId="0" borderId="2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100" fillId="0" borderId="48" xfId="0" applyFont="1" applyBorder="1" applyAlignment="1">
      <alignment wrapText="1"/>
    </xf>
    <xf numFmtId="0" fontId="4" fillId="0" borderId="48" xfId="72" applyNumberFormat="1" applyFont="1" applyBorder="1" applyAlignment="1">
      <alignment horizontal="center" vertical="center"/>
    </xf>
    <xf numFmtId="44" fontId="4" fillId="0" borderId="48" xfId="49" applyFont="1" applyBorder="1" applyAlignment="1">
      <alignment horizontal="center" vertical="center"/>
    </xf>
    <xf numFmtId="44" fontId="5" fillId="0" borderId="48" xfId="72" applyNumberFormat="1" applyFont="1" applyBorder="1" applyAlignment="1">
      <alignment horizontal="center" vertical="center"/>
    </xf>
    <xf numFmtId="43" fontId="4" fillId="0" borderId="50" xfId="72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3" fontId="4" fillId="0" borderId="51" xfId="72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0" fillId="0" borderId="28" xfId="0" applyFont="1" applyBorder="1" applyAlignment="1">
      <alignment wrapText="1"/>
    </xf>
    <xf numFmtId="0" fontId="4" fillId="0" borderId="28" xfId="72" applyNumberFormat="1" applyFont="1" applyBorder="1" applyAlignment="1">
      <alignment horizontal="center" vertical="center"/>
    </xf>
    <xf numFmtId="44" fontId="4" fillId="0" borderId="28" xfId="49" applyFont="1" applyBorder="1" applyAlignment="1">
      <alignment horizontal="center" vertical="center"/>
    </xf>
    <xf numFmtId="44" fontId="5" fillId="0" borderId="28" xfId="72" applyNumberFormat="1" applyFont="1" applyBorder="1" applyAlignment="1">
      <alignment horizontal="center" vertical="center"/>
    </xf>
    <xf numFmtId="43" fontId="4" fillId="0" borderId="29" xfId="72" applyFont="1" applyBorder="1" applyAlignment="1">
      <alignment horizontal="center" vertical="center"/>
    </xf>
    <xf numFmtId="0" fontId="88" fillId="0" borderId="26" xfId="0" applyFont="1" applyBorder="1" applyAlignment="1">
      <alignment horizontal="left" vertical="center"/>
    </xf>
    <xf numFmtId="0" fontId="88" fillId="0" borderId="0" xfId="0" applyFont="1" applyBorder="1" applyAlignment="1">
      <alignment/>
    </xf>
    <xf numFmtId="49" fontId="97" fillId="0" borderId="0" xfId="0" applyNumberFormat="1" applyFont="1" applyFill="1" applyBorder="1" applyAlignment="1">
      <alignment vertical="center" wrapText="1"/>
    </xf>
    <xf numFmtId="0" fontId="103" fillId="0" borderId="0" xfId="0" applyFont="1" applyAlignment="1">
      <alignment/>
    </xf>
    <xf numFmtId="49" fontId="99" fillId="0" borderId="0" xfId="0" applyNumberFormat="1" applyFont="1" applyFill="1" applyBorder="1" applyAlignment="1">
      <alignment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88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44" fontId="88" fillId="0" borderId="53" xfId="49" applyFont="1" applyFill="1" applyBorder="1" applyAlignment="1" applyProtection="1">
      <alignment horizontal="center" vertical="center"/>
      <protection/>
    </xf>
    <xf numFmtId="44" fontId="88" fillId="0" borderId="50" xfId="49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3" fontId="0" fillId="0" borderId="28" xfId="72" applyFont="1" applyFill="1" applyBorder="1" applyAlignment="1" applyProtection="1">
      <alignment horizontal="center" vertical="center"/>
      <protection/>
    </xf>
    <xf numFmtId="44" fontId="88" fillId="0" borderId="55" xfId="49" applyFont="1" applyFill="1" applyBorder="1" applyAlignment="1" applyProtection="1">
      <alignment horizontal="center" vertical="center"/>
      <protection/>
    </xf>
    <xf numFmtId="44" fontId="88" fillId="0" borderId="56" xfId="49" applyFont="1" applyFill="1" applyBorder="1" applyAlignment="1">
      <alignment vertical="center"/>
    </xf>
    <xf numFmtId="49" fontId="88" fillId="0" borderId="0" xfId="0" applyNumberFormat="1" applyFont="1" applyBorder="1" applyAlignment="1">
      <alignment/>
    </xf>
    <xf numFmtId="0" fontId="88" fillId="0" borderId="57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44" fontId="88" fillId="0" borderId="20" xfId="49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44" fontId="88" fillId="0" borderId="48" xfId="49" applyFont="1" applyFill="1" applyBorder="1" applyAlignment="1">
      <alignment horizontal="center" vertical="center"/>
    </xf>
    <xf numFmtId="43" fontId="0" fillId="0" borderId="48" xfId="72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>
      <alignment horizontal="center"/>
    </xf>
    <xf numFmtId="0" fontId="6" fillId="35" borderId="41" xfId="0" applyFont="1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4" fillId="35" borderId="59" xfId="0" applyFont="1" applyFill="1" applyBorder="1" applyAlignment="1">
      <alignment/>
    </xf>
    <xf numFmtId="0" fontId="82" fillId="33" borderId="60" xfId="0" applyFont="1" applyFill="1" applyBorder="1" applyAlignment="1">
      <alignment horizontal="center"/>
    </xf>
    <xf numFmtId="49" fontId="82" fillId="33" borderId="60" xfId="0" applyNumberFormat="1" applyFont="1" applyFill="1" applyBorder="1" applyAlignment="1">
      <alignment horizontal="center"/>
    </xf>
    <xf numFmtId="0" fontId="104" fillId="0" borderId="20" xfId="0" applyFont="1" applyBorder="1" applyAlignment="1">
      <alignment horizontal="left" vertical="center" indent="1"/>
    </xf>
    <xf numFmtId="0" fontId="0" fillId="0" borderId="61" xfId="0" applyFont="1" applyFill="1" applyBorder="1" applyAlignment="1">
      <alignment horizontal="center" vertical="center"/>
    </xf>
    <xf numFmtId="0" fontId="0" fillId="38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10" fillId="0" borderId="61" xfId="0" applyFont="1" applyBorder="1" applyAlignment="1">
      <alignment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0" fillId="0" borderId="62" xfId="0" applyFont="1" applyBorder="1" applyAlignment="1">
      <alignment wrapText="1"/>
    </xf>
    <xf numFmtId="0" fontId="8" fillId="0" borderId="48" xfId="0" applyFont="1" applyBorder="1" applyAlignment="1">
      <alignment vertical="center" wrapText="1"/>
    </xf>
    <xf numFmtId="0" fontId="10" fillId="0" borderId="63" xfId="0" applyFont="1" applyBorder="1" applyAlignment="1">
      <alignment wrapText="1"/>
    </xf>
    <xf numFmtId="44" fontId="88" fillId="0" borderId="64" xfId="49" applyFont="1" applyFill="1" applyBorder="1" applyAlignment="1">
      <alignment horizontal="center" vertical="center"/>
    </xf>
    <xf numFmtId="0" fontId="105" fillId="39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left" vertical="center" indent="1"/>
    </xf>
    <xf numFmtId="0" fontId="104" fillId="0" borderId="65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9" fontId="97" fillId="35" borderId="0" xfId="0" applyNumberFormat="1" applyFont="1" applyFill="1" applyBorder="1" applyAlignment="1">
      <alignment horizontal="center" vertical="center" wrapText="1"/>
    </xf>
    <xf numFmtId="0" fontId="97" fillId="35" borderId="0" xfId="0" applyNumberFormat="1" applyFont="1" applyFill="1" applyBorder="1" applyAlignment="1">
      <alignment horizontal="center" vertical="center" wrapText="1"/>
    </xf>
    <xf numFmtId="0" fontId="97" fillId="35" borderId="26" xfId="0" applyNumberFormat="1" applyFont="1" applyFill="1" applyBorder="1" applyAlignment="1">
      <alignment horizontal="center" vertical="center" wrapText="1"/>
    </xf>
    <xf numFmtId="0" fontId="96" fillId="35" borderId="14" xfId="0" applyFont="1" applyFill="1" applyBorder="1" applyAlignment="1">
      <alignment horizontal="center" vertical="center" wrapText="1"/>
    </xf>
    <xf numFmtId="0" fontId="96" fillId="35" borderId="66" xfId="0" applyFont="1" applyFill="1" applyBorder="1" applyAlignment="1">
      <alignment horizontal="center" vertical="center" wrapText="1"/>
    </xf>
    <xf numFmtId="0" fontId="0" fillId="40" borderId="67" xfId="0" applyFill="1" applyBorder="1" applyAlignment="1">
      <alignment/>
    </xf>
    <xf numFmtId="0" fontId="0" fillId="40" borderId="68" xfId="0" applyFill="1" applyBorder="1" applyAlignment="1">
      <alignment/>
    </xf>
    <xf numFmtId="0" fontId="0" fillId="40" borderId="69" xfId="0" applyFill="1" applyBorder="1" applyAlignment="1">
      <alignment/>
    </xf>
    <xf numFmtId="0" fontId="0" fillId="40" borderId="70" xfId="0" applyFill="1" applyBorder="1" applyAlignment="1">
      <alignment/>
    </xf>
    <xf numFmtId="0" fontId="0" fillId="40" borderId="71" xfId="0" applyFill="1" applyBorder="1" applyAlignment="1">
      <alignment/>
    </xf>
    <xf numFmtId="0" fontId="0" fillId="40" borderId="65" xfId="0" applyFill="1" applyBorder="1" applyAlignment="1">
      <alignment/>
    </xf>
    <xf numFmtId="0" fontId="0" fillId="40" borderId="72" xfId="0" applyFill="1" applyBorder="1" applyAlignment="1">
      <alignment/>
    </xf>
    <xf numFmtId="0" fontId="0" fillId="40" borderId="73" xfId="0" applyFill="1" applyBorder="1" applyAlignment="1">
      <alignment/>
    </xf>
    <xf numFmtId="0" fontId="0" fillId="40" borderId="74" xfId="0" applyFill="1" applyBorder="1" applyAlignment="1">
      <alignment/>
    </xf>
    <xf numFmtId="0" fontId="97" fillId="35" borderId="75" xfId="0" applyFont="1" applyFill="1" applyBorder="1" applyAlignment="1">
      <alignment horizontal="center" vertical="center"/>
    </xf>
    <xf numFmtId="0" fontId="97" fillId="35" borderId="76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97" fillId="35" borderId="78" xfId="0" applyFont="1" applyFill="1" applyBorder="1" applyAlignment="1">
      <alignment horizontal="center" vertical="center"/>
    </xf>
    <xf numFmtId="0" fontId="97" fillId="35" borderId="79" xfId="0" applyFont="1" applyFill="1" applyBorder="1" applyAlignment="1">
      <alignment horizontal="center" vertical="center"/>
    </xf>
    <xf numFmtId="0" fontId="97" fillId="35" borderId="80" xfId="0" applyFont="1" applyFill="1" applyBorder="1" applyAlignment="1">
      <alignment horizontal="center" vertical="center"/>
    </xf>
    <xf numFmtId="0" fontId="97" fillId="35" borderId="81" xfId="0" applyFont="1" applyFill="1" applyBorder="1" applyAlignment="1">
      <alignment horizontal="center" vertical="center" wrapText="1"/>
    </xf>
    <xf numFmtId="0" fontId="97" fillId="35" borderId="82" xfId="0" applyFont="1" applyFill="1" applyBorder="1" applyAlignment="1">
      <alignment horizontal="center" vertical="center" wrapText="1"/>
    </xf>
    <xf numFmtId="0" fontId="97" fillId="35" borderId="83" xfId="0" applyFont="1" applyFill="1" applyBorder="1" applyAlignment="1">
      <alignment horizontal="center" vertical="center" wrapText="1"/>
    </xf>
    <xf numFmtId="0" fontId="97" fillId="35" borderId="84" xfId="0" applyFont="1" applyFill="1" applyBorder="1" applyAlignment="1">
      <alignment horizontal="center" vertical="center" wrapText="1"/>
    </xf>
    <xf numFmtId="0" fontId="97" fillId="35" borderId="85" xfId="0" applyFont="1" applyFill="1" applyBorder="1" applyAlignment="1">
      <alignment horizontal="center" vertical="center" wrapText="1"/>
    </xf>
    <xf numFmtId="0" fontId="96" fillId="35" borderId="67" xfId="0" applyFont="1" applyFill="1" applyBorder="1" applyAlignment="1">
      <alignment horizontal="center" vertical="center"/>
    </xf>
    <xf numFmtId="0" fontId="96" fillId="35" borderId="86" xfId="0" applyFont="1" applyFill="1" applyBorder="1" applyAlignment="1">
      <alignment horizontal="center" vertical="center"/>
    </xf>
    <xf numFmtId="0" fontId="98" fillId="35" borderId="68" xfId="0" applyFont="1" applyFill="1" applyBorder="1" applyAlignment="1">
      <alignment horizontal="center" vertical="center" wrapText="1"/>
    </xf>
    <xf numFmtId="0" fontId="98" fillId="35" borderId="66" xfId="0" applyFont="1" applyFill="1" applyBorder="1" applyAlignment="1">
      <alignment horizontal="center" vertical="center" wrapText="1"/>
    </xf>
    <xf numFmtId="0" fontId="96" fillId="35" borderId="41" xfId="0" applyFont="1" applyFill="1" applyBorder="1" applyAlignment="1">
      <alignment horizontal="center" vertical="center" wrapText="1"/>
    </xf>
    <xf numFmtId="0" fontId="96" fillId="35" borderId="40" xfId="0" applyFont="1" applyFill="1" applyBorder="1" applyAlignment="1">
      <alignment horizontal="center" vertical="center" wrapText="1"/>
    </xf>
    <xf numFmtId="0" fontId="96" fillId="35" borderId="87" xfId="0" applyFont="1" applyFill="1" applyBorder="1" applyAlignment="1">
      <alignment horizontal="center" vertical="center"/>
    </xf>
    <xf numFmtId="0" fontId="96" fillId="35" borderId="88" xfId="0" applyFont="1" applyFill="1" applyBorder="1" applyAlignment="1">
      <alignment horizontal="center" vertical="center"/>
    </xf>
    <xf numFmtId="0" fontId="96" fillId="35" borderId="87" xfId="0" applyFont="1" applyFill="1" applyBorder="1" applyAlignment="1">
      <alignment horizontal="center" vertical="center" wrapText="1"/>
    </xf>
    <xf numFmtId="0" fontId="96" fillId="35" borderId="88" xfId="0" applyFont="1" applyFill="1" applyBorder="1" applyAlignment="1">
      <alignment horizontal="center" vertical="center" wrapText="1"/>
    </xf>
    <xf numFmtId="0" fontId="97" fillId="35" borderId="18" xfId="0" applyFont="1" applyFill="1" applyBorder="1" applyAlignment="1">
      <alignment horizontal="center" vertical="center"/>
    </xf>
    <xf numFmtId="0" fontId="97" fillId="35" borderId="19" xfId="0" applyFont="1" applyFill="1" applyBorder="1" applyAlignment="1">
      <alignment horizontal="center" vertical="center"/>
    </xf>
    <xf numFmtId="0" fontId="96" fillId="35" borderId="89" xfId="0" applyFont="1" applyFill="1" applyBorder="1" applyAlignment="1">
      <alignment horizontal="center" vertical="center" wrapText="1"/>
    </xf>
    <xf numFmtId="49" fontId="88" fillId="0" borderId="26" xfId="0" applyNumberFormat="1" applyFont="1" applyBorder="1" applyAlignment="1">
      <alignment horizontal="center" vertical="center"/>
    </xf>
    <xf numFmtId="49" fontId="88" fillId="0" borderId="9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96" fillId="35" borderId="41" xfId="0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0" fontId="96" fillId="35" borderId="19" xfId="0" applyFont="1" applyFill="1" applyBorder="1" applyAlignment="1">
      <alignment horizontal="center" vertical="center"/>
    </xf>
    <xf numFmtId="0" fontId="96" fillId="35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0" xfId="0" applyBorder="1" applyAlignment="1">
      <alignment horizontal="center"/>
    </xf>
    <xf numFmtId="0" fontId="97" fillId="35" borderId="93" xfId="0" applyFont="1" applyFill="1" applyBorder="1" applyAlignment="1">
      <alignment horizontal="center" vertical="center" wrapText="1"/>
    </xf>
    <xf numFmtId="0" fontId="97" fillId="35" borderId="94" xfId="0" applyFont="1" applyFill="1" applyBorder="1" applyAlignment="1">
      <alignment horizontal="center" vertical="center" wrapText="1"/>
    </xf>
    <xf numFmtId="0" fontId="97" fillId="35" borderId="95" xfId="0" applyFont="1" applyFill="1" applyBorder="1" applyAlignment="1">
      <alignment horizontal="center" vertical="center" wrapText="1"/>
    </xf>
    <xf numFmtId="0" fontId="97" fillId="35" borderId="96" xfId="0" applyFont="1" applyFill="1" applyBorder="1" applyAlignment="1">
      <alignment horizontal="center" vertical="center" wrapText="1"/>
    </xf>
    <xf numFmtId="0" fontId="97" fillId="35" borderId="97" xfId="0" applyFont="1" applyFill="1" applyBorder="1" applyAlignment="1">
      <alignment horizontal="center" vertical="center"/>
    </xf>
    <xf numFmtId="0" fontId="97" fillId="35" borderId="91" xfId="0" applyFont="1" applyFill="1" applyBorder="1" applyAlignment="1">
      <alignment horizontal="center" vertical="center"/>
    </xf>
    <xf numFmtId="0" fontId="97" fillId="35" borderId="92" xfId="0" applyFont="1" applyFill="1" applyBorder="1" applyAlignment="1">
      <alignment horizontal="center" vertical="center"/>
    </xf>
    <xf numFmtId="0" fontId="97" fillId="35" borderId="12" xfId="0" applyFont="1" applyFill="1" applyBorder="1" applyAlignment="1">
      <alignment horizontal="center" vertical="center"/>
    </xf>
    <xf numFmtId="0" fontId="97" fillId="35" borderId="0" xfId="0" applyFont="1" applyFill="1" applyBorder="1" applyAlignment="1">
      <alignment horizontal="center" vertical="center"/>
    </xf>
    <xf numFmtId="0" fontId="97" fillId="35" borderId="31" xfId="0" applyFont="1" applyFill="1" applyBorder="1" applyAlignment="1">
      <alignment horizontal="center" vertical="center"/>
    </xf>
    <xf numFmtId="0" fontId="106" fillId="35" borderId="38" xfId="0" applyFont="1" applyFill="1" applyBorder="1" applyAlignment="1">
      <alignment horizontal="center" vertical="center" wrapText="1"/>
    </xf>
    <xf numFmtId="0" fontId="106" fillId="35" borderId="91" xfId="0" applyFont="1" applyFill="1" applyBorder="1" applyAlignment="1">
      <alignment horizontal="center" vertical="center" wrapText="1"/>
    </xf>
    <xf numFmtId="0" fontId="106" fillId="35" borderId="30" xfId="0" applyFont="1" applyFill="1" applyBorder="1" applyAlignment="1">
      <alignment horizontal="center" vertical="center" wrapText="1"/>
    </xf>
    <xf numFmtId="0" fontId="106" fillId="35" borderId="0" xfId="0" applyFont="1" applyFill="1" applyBorder="1" applyAlignment="1">
      <alignment horizontal="center" vertical="center" wrapText="1"/>
    </xf>
    <xf numFmtId="0" fontId="106" fillId="35" borderId="39" xfId="0" applyFont="1" applyFill="1" applyBorder="1" applyAlignment="1">
      <alignment horizontal="center" vertical="center" wrapText="1"/>
    </xf>
    <xf numFmtId="0" fontId="106" fillId="35" borderId="26" xfId="0" applyFont="1" applyFill="1" applyBorder="1" applyAlignment="1">
      <alignment horizontal="center" vertical="center" wrapText="1"/>
    </xf>
    <xf numFmtId="180" fontId="5" fillId="0" borderId="9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49" fontId="102" fillId="35" borderId="100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49" fontId="88" fillId="0" borderId="0" xfId="0" applyNumberFormat="1" applyFont="1" applyAlignment="1">
      <alignment horizontal="left"/>
    </xf>
    <xf numFmtId="0" fontId="88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/>
    </xf>
    <xf numFmtId="0" fontId="5" fillId="35" borderId="105" xfId="0" applyFont="1" applyFill="1" applyBorder="1" applyAlignment="1">
      <alignment horizontal="center"/>
    </xf>
    <xf numFmtId="0" fontId="7" fillId="35" borderId="106" xfId="0" applyFont="1" applyFill="1" applyBorder="1" applyAlignment="1">
      <alignment horizontal="center"/>
    </xf>
    <xf numFmtId="0" fontId="7" fillId="35" borderId="107" xfId="0" applyFont="1" applyFill="1" applyBorder="1" applyAlignment="1">
      <alignment horizontal="center"/>
    </xf>
    <xf numFmtId="0" fontId="7" fillId="35" borderId="108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182" fontId="5" fillId="37" borderId="101" xfId="0" applyNumberFormat="1" applyFont="1" applyFill="1" applyBorder="1" applyAlignment="1">
      <alignment horizontal="center" vertical="center"/>
    </xf>
    <xf numFmtId="182" fontId="5" fillId="37" borderId="108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107" fillId="36" borderId="38" xfId="53" applyFont="1" applyFill="1" applyBorder="1" applyAlignment="1">
      <alignment horizontal="center" vertical="center"/>
      <protection/>
    </xf>
    <xf numFmtId="0" fontId="107" fillId="36" borderId="91" xfId="53" applyFont="1" applyFill="1" applyBorder="1" applyAlignment="1">
      <alignment horizontal="center" vertical="center"/>
      <protection/>
    </xf>
    <xf numFmtId="0" fontId="107" fillId="36" borderId="92" xfId="53" applyFont="1" applyFill="1" applyBorder="1" applyAlignment="1">
      <alignment horizontal="center" vertical="center"/>
      <protection/>
    </xf>
    <xf numFmtId="0" fontId="107" fillId="36" borderId="39" xfId="53" applyFont="1" applyFill="1" applyBorder="1" applyAlignment="1">
      <alignment horizontal="center" vertical="center"/>
      <protection/>
    </xf>
    <xf numFmtId="0" fontId="107" fillId="36" borderId="26" xfId="53" applyFont="1" applyFill="1" applyBorder="1" applyAlignment="1">
      <alignment horizontal="center" vertical="center"/>
      <protection/>
    </xf>
    <xf numFmtId="0" fontId="107" fillId="36" borderId="90" xfId="53" applyFont="1" applyFill="1" applyBorder="1" applyAlignment="1">
      <alignment horizontal="center" vertical="center"/>
      <protection/>
    </xf>
    <xf numFmtId="0" fontId="69" fillId="0" borderId="38" xfId="0" applyFont="1" applyBorder="1" applyAlignment="1">
      <alignment horizontal="center"/>
    </xf>
    <xf numFmtId="0" fontId="69" fillId="0" borderId="91" xfId="0" applyFont="1" applyBorder="1" applyAlignment="1">
      <alignment horizontal="center"/>
    </xf>
    <xf numFmtId="0" fontId="69" fillId="0" borderId="92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90" xfId="0" applyFont="1" applyBorder="1" applyAlignment="1">
      <alignment horizontal="center"/>
    </xf>
    <xf numFmtId="0" fontId="59" fillId="0" borderId="0" xfId="53" applyFont="1" applyFill="1" applyBorder="1" applyAlignment="1">
      <alignment horizontal="center"/>
      <protection/>
    </xf>
    <xf numFmtId="0" fontId="108" fillId="0" borderId="0" xfId="53" applyFont="1" applyFill="1" applyBorder="1" applyAlignment="1">
      <alignment horizontal="center" vertical="top"/>
      <protection/>
    </xf>
    <xf numFmtId="0" fontId="109" fillId="0" borderId="73" xfId="53" applyFont="1" applyFill="1" applyBorder="1" applyAlignment="1">
      <alignment horizontal="right" vertical="center"/>
      <protection/>
    </xf>
    <xf numFmtId="0" fontId="80" fillId="0" borderId="75" xfId="53" applyFont="1" applyFill="1" applyBorder="1" applyAlignment="1">
      <alignment horizontal="left" vertical="center" wrapText="1" indent="1"/>
      <protection/>
    </xf>
    <xf numFmtId="0" fontId="80" fillId="0" borderId="82" xfId="53" applyFont="1" applyFill="1" applyBorder="1" applyAlignment="1">
      <alignment horizontal="left" vertical="center" wrapText="1" indent="1"/>
      <protection/>
    </xf>
    <xf numFmtId="0" fontId="80" fillId="0" borderId="109" xfId="53" applyFont="1" applyFill="1" applyBorder="1" applyAlignment="1">
      <alignment horizontal="left" vertical="center" wrapText="1" indent="1"/>
      <protection/>
    </xf>
    <xf numFmtId="0" fontId="80" fillId="0" borderId="110" xfId="53" applyFont="1" applyFill="1" applyBorder="1" applyAlignment="1">
      <alignment horizontal="left" vertical="center" wrapText="1" indent="1"/>
      <protection/>
    </xf>
    <xf numFmtId="0" fontId="80" fillId="0" borderId="111" xfId="53" applyFont="1" applyFill="1" applyBorder="1" applyAlignment="1">
      <alignment horizontal="left" vertical="center" wrapText="1" indent="1"/>
      <protection/>
    </xf>
    <xf numFmtId="0" fontId="80" fillId="0" borderId="112" xfId="53" applyFont="1" applyFill="1" applyBorder="1" applyAlignment="1">
      <alignment horizontal="left" vertical="center" wrapText="1" indent="1"/>
      <protection/>
    </xf>
    <xf numFmtId="49" fontId="103" fillId="0" borderId="41" xfId="53" applyNumberFormat="1" applyFont="1" applyBorder="1" applyAlignment="1">
      <alignment horizontal="center" vertical="center" wrapText="1"/>
      <protection/>
    </xf>
    <xf numFmtId="0" fontId="103" fillId="0" borderId="40" xfId="53" applyFont="1" applyBorder="1" applyAlignment="1">
      <alignment horizontal="center" vertical="center" wrapText="1"/>
      <protection/>
    </xf>
    <xf numFmtId="49" fontId="95" fillId="0" borderId="98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31" xfId="0" applyFont="1" applyFill="1" applyBorder="1" applyAlignment="1">
      <alignment horizontal="center"/>
    </xf>
    <xf numFmtId="0" fontId="102" fillId="0" borderId="98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2" fillId="0" borderId="31" xfId="0" applyFont="1" applyFill="1" applyBorder="1" applyAlignment="1">
      <alignment horizontal="center"/>
    </xf>
    <xf numFmtId="0" fontId="59" fillId="0" borderId="19" xfId="53" applyFont="1" applyBorder="1" applyAlignment="1">
      <alignment horizontal="left" vertical="top"/>
      <protection/>
    </xf>
    <xf numFmtId="0" fontId="95" fillId="0" borderId="102" xfId="53" applyFont="1" applyBorder="1" applyAlignment="1">
      <alignment horizontal="center" vertical="center"/>
      <protection/>
    </xf>
    <xf numFmtId="0" fontId="95" fillId="0" borderId="105" xfId="53" applyFont="1" applyBorder="1" applyAlignment="1">
      <alignment horizontal="center" vertical="center"/>
      <protection/>
    </xf>
    <xf numFmtId="0" fontId="95" fillId="0" borderId="113" xfId="0" applyFont="1" applyFill="1" applyBorder="1" applyAlignment="1">
      <alignment horizontal="center"/>
    </xf>
    <xf numFmtId="0" fontId="95" fillId="0" borderId="26" xfId="0" applyFont="1" applyFill="1" applyBorder="1" applyAlignment="1">
      <alignment horizontal="center"/>
    </xf>
    <xf numFmtId="0" fontId="95" fillId="0" borderId="90" xfId="0" applyFont="1" applyFill="1" applyBorder="1" applyAlignment="1">
      <alignment horizontal="center"/>
    </xf>
    <xf numFmtId="0" fontId="84" fillId="36" borderId="18" xfId="53" applyFont="1" applyFill="1" applyBorder="1" applyAlignment="1">
      <alignment horizontal="center" vertical="center"/>
      <protection/>
    </xf>
    <xf numFmtId="0" fontId="84" fillId="36" borderId="21" xfId="53" applyFont="1" applyFill="1" applyBorder="1" applyAlignment="1">
      <alignment horizontal="center" vertical="center"/>
      <protection/>
    </xf>
    <xf numFmtId="0" fontId="59" fillId="0" borderId="41" xfId="53" applyFont="1" applyBorder="1" applyAlignment="1">
      <alignment horizontal="center" vertical="center"/>
      <protection/>
    </xf>
    <xf numFmtId="0" fontId="59" fillId="0" borderId="59" xfId="53" applyFont="1" applyBorder="1" applyAlignment="1">
      <alignment horizontal="center" vertical="center"/>
      <protection/>
    </xf>
    <xf numFmtId="0" fontId="59" fillId="0" borderId="40" xfId="53" applyFont="1" applyBorder="1" applyAlignment="1">
      <alignment horizontal="center" vertical="center"/>
      <protection/>
    </xf>
    <xf numFmtId="0" fontId="82" fillId="0" borderId="0" xfId="53" applyFont="1" applyBorder="1" applyAlignment="1">
      <alignment horizontal="center"/>
      <protection/>
    </xf>
    <xf numFmtId="49" fontId="102" fillId="35" borderId="18" xfId="0" applyNumberFormat="1" applyFont="1" applyFill="1" applyBorder="1" applyAlignment="1">
      <alignment horizontal="center" vertical="center" wrapText="1"/>
    </xf>
    <xf numFmtId="0" fontId="102" fillId="35" borderId="19" xfId="0" applyNumberFormat="1" applyFont="1" applyFill="1" applyBorder="1" applyAlignment="1">
      <alignment horizontal="center" vertical="center" wrapText="1"/>
    </xf>
    <xf numFmtId="0" fontId="102" fillId="35" borderId="21" xfId="0" applyNumberFormat="1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textRotation="90"/>
    </xf>
    <xf numFmtId="0" fontId="110" fillId="0" borderId="39" xfId="0" applyFont="1" applyFill="1" applyBorder="1" applyAlignment="1">
      <alignment horizontal="center" vertical="center" textRotation="90"/>
    </xf>
    <xf numFmtId="0" fontId="95" fillId="0" borderId="98" xfId="0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Percent" xfId="46"/>
    <cellStyle name="Heading" xfId="47"/>
    <cellStyle name="Heading1" xfId="48"/>
    <cellStyle name="Currency" xfId="49"/>
    <cellStyle name="Currency [0]" xfId="50"/>
    <cellStyle name="Moeda 2" xfId="51"/>
    <cellStyle name="Neutro" xfId="52"/>
    <cellStyle name="Normal 2" xfId="53"/>
    <cellStyle name="Normal 3" xfId="54"/>
    <cellStyle name="Nota" xfId="55"/>
    <cellStyle name="Percent" xfId="56"/>
    <cellStyle name="Porcentagem 2" xfId="57"/>
    <cellStyle name="Result" xfId="58"/>
    <cellStyle name="Result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8</xdr:row>
      <xdr:rowOff>228600</xdr:rowOff>
    </xdr:from>
    <xdr:to>
      <xdr:col>4</xdr:col>
      <xdr:colOff>781050</xdr:colOff>
      <xdr:row>8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543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1</xdr:row>
      <xdr:rowOff>76200</xdr:rowOff>
    </xdr:from>
    <xdr:to>
      <xdr:col>4</xdr:col>
      <xdr:colOff>685800</xdr:colOff>
      <xdr:row>4</xdr:row>
      <xdr:rowOff>114300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66700"/>
          <a:ext cx="5486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D14" sqref="D14"/>
    </sheetView>
  </sheetViews>
  <sheetFormatPr defaultColWidth="8.5" defaultRowHeight="14.25"/>
  <cols>
    <col min="1" max="1" width="8.19921875" style="1" customWidth="1"/>
    <col min="2" max="2" width="8.5" style="1" customWidth="1"/>
    <col min="3" max="3" width="14.69921875" style="1" customWidth="1"/>
    <col min="4" max="4" width="48.8984375" style="1" customWidth="1"/>
    <col min="5" max="16384" width="8.5" style="1" customWidth="1"/>
  </cols>
  <sheetData>
    <row r="1" spans="2:11" ht="14.25">
      <c r="B1"/>
      <c r="C1"/>
      <c r="D1"/>
      <c r="G1"/>
      <c r="H1"/>
      <c r="I1"/>
      <c r="J1"/>
      <c r="K1"/>
    </row>
    <row r="2" spans="2:11" ht="10.5" customHeight="1">
      <c r="B2"/>
      <c r="C2"/>
      <c r="D2"/>
      <c r="G2"/>
      <c r="H2"/>
      <c r="I2"/>
      <c r="J2"/>
      <c r="K2"/>
    </row>
    <row r="3" spans="2:4" ht="41.25" customHeight="1">
      <c r="B3" s="228" t="s">
        <v>0</v>
      </c>
      <c r="C3" s="228"/>
      <c r="D3" s="228"/>
    </row>
    <row r="4" ht="4.5" customHeight="1"/>
    <row r="5" spans="2:11" ht="25.5" customHeight="1">
      <c r="B5" s="2" t="s">
        <v>65</v>
      </c>
      <c r="C5" s="3"/>
      <c r="D5" s="62" t="s">
        <v>206</v>
      </c>
      <c r="G5" s="4" t="s">
        <v>2</v>
      </c>
      <c r="H5" s="4"/>
      <c r="I5" s="4"/>
      <c r="J5" s="4"/>
      <c r="K5" s="4"/>
    </row>
    <row r="6" ht="4.5" customHeight="1"/>
    <row r="7" spans="2:11" ht="25.5" customHeight="1">
      <c r="B7" s="2" t="s">
        <v>1</v>
      </c>
      <c r="C7" s="3"/>
      <c r="D7" s="62" t="s">
        <v>207</v>
      </c>
      <c r="G7" s="4" t="s">
        <v>2</v>
      </c>
      <c r="H7" s="4"/>
      <c r="I7" s="4"/>
      <c r="J7" s="4"/>
      <c r="K7" s="4"/>
    </row>
    <row r="8" spans="2:11" ht="4.5" customHeight="1">
      <c r="B8" s="5"/>
      <c r="C8" s="6"/>
      <c r="D8" s="63"/>
      <c r="G8" s="4"/>
      <c r="H8" s="4"/>
      <c r="I8" s="4"/>
      <c r="J8" s="4"/>
      <c r="K8" s="4"/>
    </row>
    <row r="9" spans="2:11" ht="24.75" customHeight="1">
      <c r="B9" s="229" t="s">
        <v>3</v>
      </c>
      <c r="C9" s="229"/>
      <c r="D9" s="64" t="s">
        <v>4</v>
      </c>
      <c r="G9" s="4"/>
      <c r="H9" s="4"/>
      <c r="I9" s="4"/>
      <c r="J9" s="4"/>
      <c r="K9" s="4"/>
    </row>
    <row r="10" spans="4:11" ht="4.5" customHeight="1">
      <c r="D10" s="63"/>
      <c r="G10" s="4"/>
      <c r="H10" s="4"/>
      <c r="I10" s="4"/>
      <c r="J10" s="4"/>
      <c r="K10" s="4"/>
    </row>
    <row r="11" spans="2:11" ht="14.25">
      <c r="B11" s="230" t="s">
        <v>5</v>
      </c>
      <c r="C11" s="212" t="s">
        <v>6</v>
      </c>
      <c r="D11" s="210" t="s">
        <v>130</v>
      </c>
      <c r="G11" s="4"/>
      <c r="H11" s="4"/>
      <c r="I11" s="4"/>
      <c r="J11" s="4"/>
      <c r="K11" s="4"/>
    </row>
    <row r="12" spans="2:11" ht="14.25">
      <c r="B12" s="230"/>
      <c r="C12" s="212" t="s">
        <v>7</v>
      </c>
      <c r="D12" s="211" t="s">
        <v>208</v>
      </c>
      <c r="G12" s="4"/>
      <c r="H12" s="4"/>
      <c r="I12" s="4"/>
      <c r="J12" s="4"/>
      <c r="K12" s="4"/>
    </row>
    <row r="13" spans="2:11" ht="14.25">
      <c r="B13" s="230"/>
      <c r="C13" s="212" t="s">
        <v>8</v>
      </c>
      <c r="D13" s="210" t="s">
        <v>120</v>
      </c>
      <c r="G13" s="4"/>
      <c r="H13" s="4"/>
      <c r="I13" s="4"/>
      <c r="J13" s="4"/>
      <c r="K13" s="4"/>
    </row>
    <row r="14" spans="2:11" ht="14.25">
      <c r="B14" s="230"/>
      <c r="C14" s="212" t="s">
        <v>8</v>
      </c>
      <c r="D14" s="210" t="s">
        <v>211</v>
      </c>
      <c r="G14" s="4"/>
      <c r="H14" s="4"/>
      <c r="I14" s="4"/>
      <c r="J14" s="4"/>
      <c r="K14" s="4"/>
    </row>
    <row r="15" spans="4:11" ht="4.5" customHeight="1">
      <c r="D15" s="63"/>
      <c r="G15" s="4"/>
      <c r="H15" s="4"/>
      <c r="I15" s="4"/>
      <c r="J15" s="4"/>
      <c r="K15" s="4"/>
    </row>
    <row r="16" spans="2:11" ht="26.25" customHeight="1">
      <c r="B16" s="231" t="s">
        <v>9</v>
      </c>
      <c r="C16" s="231"/>
      <c r="D16" s="7" t="s">
        <v>144</v>
      </c>
      <c r="G16" s="4"/>
      <c r="H16" s="4"/>
      <c r="I16" s="4"/>
      <c r="J16" s="4"/>
      <c r="K16" s="4"/>
    </row>
    <row r="17" ht="9" customHeight="1">
      <c r="D17" s="63"/>
    </row>
    <row r="18" spans="2:4" ht="35.25" customHeight="1">
      <c r="B18" s="231" t="s">
        <v>10</v>
      </c>
      <c r="C18" s="231"/>
      <c r="D18" s="7" t="s">
        <v>140</v>
      </c>
    </row>
  </sheetData>
  <sheetProtection/>
  <mergeCells count="5">
    <mergeCell ref="B3:D3"/>
    <mergeCell ref="B9:C9"/>
    <mergeCell ref="B11:B14"/>
    <mergeCell ref="B16:C16"/>
    <mergeCell ref="B18:C18"/>
  </mergeCells>
  <printOptions/>
  <pageMargins left="0.5118110236220472" right="0.5118110236220472" top="1.1811023622047243" bottom="1.1811023622047243" header="0.7874015748031495" footer="0.787401574803149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view="pageBreakPreview" zoomScaleSheetLayoutView="100" zoomScalePageLayoutView="0" workbookViewId="0" topLeftCell="C22">
      <selection activeCell="A11" sqref="A11"/>
    </sheetView>
  </sheetViews>
  <sheetFormatPr defaultColWidth="8" defaultRowHeight="13.5" customHeight="1" outlineLevelRow="1"/>
  <cols>
    <col min="1" max="1" width="8.3984375" style="0" customWidth="1"/>
    <col min="2" max="2" width="11.3984375" style="0" customWidth="1"/>
    <col min="3" max="3" width="13.09765625" style="0" customWidth="1"/>
    <col min="4" max="4" width="83.8984375" style="0" customWidth="1"/>
    <col min="5" max="5" width="9.19921875" style="0" customWidth="1"/>
    <col min="6" max="6" width="12.09765625" style="0" customWidth="1"/>
    <col min="7" max="7" width="13.8984375" style="45" customWidth="1"/>
    <col min="8" max="8" width="14" style="45" customWidth="1"/>
    <col min="9" max="9" width="21.19921875" style="0" customWidth="1"/>
    <col min="10" max="10" width="9.5" style="0" customWidth="1"/>
    <col min="11" max="11" width="13.3984375" style="0" customWidth="1"/>
    <col min="12" max="13" width="15.59765625" style="0" customWidth="1"/>
  </cols>
  <sheetData>
    <row r="1" spans="1:19" ht="15" customHeight="1">
      <c r="A1" s="237"/>
      <c r="B1" s="238"/>
      <c r="C1" s="239"/>
      <c r="D1" s="239"/>
      <c r="E1" s="246" t="s">
        <v>18</v>
      </c>
      <c r="F1" s="247"/>
      <c r="G1" s="247"/>
      <c r="H1" s="247"/>
      <c r="I1" s="248"/>
      <c r="J1" s="18"/>
      <c r="K1" s="19"/>
      <c r="L1" s="20"/>
      <c r="M1" s="20"/>
      <c r="N1" s="20"/>
      <c r="O1" s="20"/>
      <c r="P1" s="20"/>
      <c r="Q1" s="20"/>
      <c r="R1" s="20"/>
      <c r="S1" s="10"/>
    </row>
    <row r="2" spans="1:19" ht="15" customHeight="1" thickBot="1">
      <c r="A2" s="240"/>
      <c r="B2" s="241"/>
      <c r="C2" s="242"/>
      <c r="D2" s="242"/>
      <c r="E2" s="249"/>
      <c r="F2" s="250"/>
      <c r="G2" s="250"/>
      <c r="H2" s="250"/>
      <c r="I2" s="251"/>
      <c r="J2" s="18"/>
      <c r="K2" s="19"/>
      <c r="L2" s="20"/>
      <c r="M2" s="20"/>
      <c r="N2" s="20"/>
      <c r="O2" s="20"/>
      <c r="P2" s="20"/>
      <c r="Q2" s="20"/>
      <c r="R2" s="20"/>
      <c r="S2" s="10"/>
    </row>
    <row r="3" spans="1:19" ht="15" customHeight="1">
      <c r="A3" s="240"/>
      <c r="B3" s="241"/>
      <c r="C3" s="242"/>
      <c r="D3" s="242"/>
      <c r="E3" s="131" t="s">
        <v>9</v>
      </c>
      <c r="F3" s="252" t="str">
        <f>DADOS!D16</f>
        <v>Estrutura Física Pronto Atendimento - Complementação</v>
      </c>
      <c r="G3" s="252"/>
      <c r="H3" s="252"/>
      <c r="I3" s="253"/>
      <c r="J3" s="21"/>
      <c r="K3" s="22"/>
      <c r="L3" s="23"/>
      <c r="M3" s="23"/>
      <c r="N3" s="23"/>
      <c r="O3" s="23"/>
      <c r="P3" s="23"/>
      <c r="Q3" s="23"/>
      <c r="R3" s="23"/>
      <c r="S3" s="10"/>
    </row>
    <row r="4" spans="1:19" ht="15" customHeight="1" thickBot="1">
      <c r="A4" s="240"/>
      <c r="B4" s="241"/>
      <c r="C4" s="242"/>
      <c r="D4" s="242"/>
      <c r="E4" s="134"/>
      <c r="F4" s="254"/>
      <c r="G4" s="254"/>
      <c r="H4" s="255"/>
      <c r="I4" s="256"/>
      <c r="J4" s="24"/>
      <c r="K4" s="19"/>
      <c r="L4" s="23"/>
      <c r="M4" s="23"/>
      <c r="N4" s="23"/>
      <c r="O4" s="23"/>
      <c r="P4" s="23"/>
      <c r="Q4" s="23"/>
      <c r="R4" s="23"/>
      <c r="S4" s="10"/>
    </row>
    <row r="5" spans="1:19" ht="15" customHeight="1">
      <c r="A5" s="240"/>
      <c r="B5" s="241"/>
      <c r="C5" s="242"/>
      <c r="D5" s="242"/>
      <c r="E5" s="133" t="s">
        <v>19</v>
      </c>
      <c r="F5" s="232" t="str">
        <f>DADOS!D7</f>
        <v>Fevereiro - 2019 - Com desoneração</v>
      </c>
      <c r="G5" s="233"/>
      <c r="H5" s="138" t="s">
        <v>80</v>
      </c>
      <c r="I5" s="138" t="s">
        <v>96</v>
      </c>
      <c r="J5" s="110"/>
      <c r="K5" s="19"/>
      <c r="L5" s="18"/>
      <c r="M5" s="18"/>
      <c r="N5" s="18"/>
      <c r="O5" s="18"/>
      <c r="P5" s="25"/>
      <c r="Q5" s="22"/>
      <c r="R5" s="26"/>
      <c r="S5" s="10"/>
    </row>
    <row r="6" spans="1:19" ht="15" customHeight="1" thickBot="1">
      <c r="A6" s="243"/>
      <c r="B6" s="244"/>
      <c r="C6" s="245"/>
      <c r="D6" s="245"/>
      <c r="E6" s="132"/>
      <c r="F6" s="234"/>
      <c r="G6" s="234"/>
      <c r="H6" s="136">
        <f>BDI!E28</f>
        <v>26.4</v>
      </c>
      <c r="I6" s="137">
        <v>85.03</v>
      </c>
      <c r="J6" s="27"/>
      <c r="K6" s="19"/>
      <c r="L6" s="18"/>
      <c r="M6" s="18"/>
      <c r="N6" s="18"/>
      <c r="O6" s="18"/>
      <c r="P6" s="25"/>
      <c r="Q6" s="25"/>
      <c r="R6" s="28"/>
      <c r="S6" s="10"/>
    </row>
    <row r="7" spans="1:19" ht="15" customHeight="1">
      <c r="A7" s="257" t="s">
        <v>11</v>
      </c>
      <c r="B7" s="276" t="s">
        <v>20</v>
      </c>
      <c r="C7" s="259" t="s">
        <v>94</v>
      </c>
      <c r="D7" s="257" t="s">
        <v>12</v>
      </c>
      <c r="E7" s="261" t="s">
        <v>21</v>
      </c>
      <c r="F7" s="263" t="s">
        <v>22</v>
      </c>
      <c r="G7" s="265" t="s">
        <v>23</v>
      </c>
      <c r="H7" s="235" t="s">
        <v>66</v>
      </c>
      <c r="I7" s="269" t="s">
        <v>24</v>
      </c>
      <c r="J7" s="29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 thickBot="1">
      <c r="A8" s="258"/>
      <c r="B8" s="277"/>
      <c r="C8" s="260"/>
      <c r="D8" s="258"/>
      <c r="E8" s="262"/>
      <c r="F8" s="264"/>
      <c r="G8" s="266"/>
      <c r="H8" s="236"/>
      <c r="I8" s="266"/>
      <c r="J8" s="29"/>
      <c r="K8" s="12"/>
      <c r="L8" s="12"/>
      <c r="M8" s="12"/>
      <c r="N8" s="10"/>
      <c r="O8" s="11"/>
      <c r="P8" s="11"/>
      <c r="Q8" s="10"/>
      <c r="R8" s="10"/>
      <c r="S8" s="10"/>
    </row>
    <row r="9" spans="1:19" ht="11.25" customHeight="1" thickBot="1">
      <c r="A9" s="111"/>
      <c r="B9" s="77"/>
      <c r="C9" s="79"/>
      <c r="D9" s="77"/>
      <c r="E9" s="78"/>
      <c r="F9" s="77"/>
      <c r="G9" s="78"/>
      <c r="H9" s="78"/>
      <c r="I9" s="112"/>
      <c r="J9" s="29"/>
      <c r="K9" s="12"/>
      <c r="L9" s="12"/>
      <c r="M9" s="12"/>
      <c r="N9" s="10"/>
      <c r="O9" s="11"/>
      <c r="P9" s="11"/>
      <c r="Q9" s="10"/>
      <c r="R9" s="10"/>
      <c r="S9" s="10"/>
    </row>
    <row r="10" spans="1:16" ht="19.5" customHeight="1" thickBot="1">
      <c r="A10" s="125" t="s">
        <v>13</v>
      </c>
      <c r="B10" s="125"/>
      <c r="C10" s="142" t="s">
        <v>2</v>
      </c>
      <c r="D10" s="124" t="s">
        <v>146</v>
      </c>
      <c r="E10" s="143"/>
      <c r="F10" s="144" t="s">
        <v>2</v>
      </c>
      <c r="G10" s="278" t="s">
        <v>28</v>
      </c>
      <c r="H10" s="279"/>
      <c r="I10" s="80">
        <f>SUM(I11:I17)</f>
        <v>3516.0139999999997</v>
      </c>
      <c r="J10" s="29"/>
      <c r="K10" s="10"/>
      <c r="L10" s="30"/>
      <c r="M10" s="10"/>
      <c r="N10" s="10"/>
      <c r="O10" s="13"/>
      <c r="P10" s="13"/>
    </row>
    <row r="11" spans="1:16" ht="16.5" customHeight="1">
      <c r="A11" s="113" t="s">
        <v>67</v>
      </c>
      <c r="B11" s="71" t="s">
        <v>95</v>
      </c>
      <c r="C11" s="213">
        <v>72178</v>
      </c>
      <c r="D11" s="221" t="s">
        <v>172</v>
      </c>
      <c r="E11" s="214" t="s">
        <v>27</v>
      </c>
      <c r="F11" s="153">
        <v>6.5</v>
      </c>
      <c r="G11" s="139">
        <v>20.01</v>
      </c>
      <c r="H11" s="93">
        <f>TRUNC((G11*$H$6/100+G11),2)</f>
        <v>25.29</v>
      </c>
      <c r="I11" s="114">
        <f aca="true" t="shared" si="0" ref="I11:I17">H11*F11</f>
        <v>164.385</v>
      </c>
      <c r="J11" s="38"/>
      <c r="K11" s="14"/>
      <c r="L11" s="15"/>
      <c r="M11" s="15"/>
      <c r="N11" s="10"/>
      <c r="O11" s="13"/>
      <c r="P11" s="13"/>
    </row>
    <row r="12" spans="1:16" ht="16.5" customHeight="1">
      <c r="A12" s="113" t="s">
        <v>100</v>
      </c>
      <c r="B12" s="135" t="s">
        <v>95</v>
      </c>
      <c r="C12" s="213">
        <v>87425</v>
      </c>
      <c r="D12" s="221" t="s">
        <v>173</v>
      </c>
      <c r="E12" s="140" t="s">
        <v>27</v>
      </c>
      <c r="F12" s="163">
        <v>2.5</v>
      </c>
      <c r="G12" s="201">
        <v>28.65</v>
      </c>
      <c r="H12" s="93">
        <f aca="true" t="shared" si="1" ref="H12:H17">TRUNC((G12*$H$6/100+G12),2)</f>
        <v>36.21</v>
      </c>
      <c r="I12" s="114">
        <f t="shared" si="0"/>
        <v>90.525</v>
      </c>
      <c r="J12" s="38"/>
      <c r="K12" s="14"/>
      <c r="L12" s="15"/>
      <c r="M12" s="15"/>
      <c r="N12" s="10"/>
      <c r="O12" s="13"/>
      <c r="P12" s="13"/>
    </row>
    <row r="13" spans="1:16" ht="16.5" customHeight="1">
      <c r="A13" s="113" t="s">
        <v>131</v>
      </c>
      <c r="B13" s="135" t="s">
        <v>95</v>
      </c>
      <c r="C13" s="213">
        <v>39566</v>
      </c>
      <c r="D13" s="221" t="s">
        <v>174</v>
      </c>
      <c r="E13" s="140" t="s">
        <v>27</v>
      </c>
      <c r="F13" s="163">
        <v>2.5</v>
      </c>
      <c r="G13" s="201">
        <v>66.88</v>
      </c>
      <c r="H13" s="93">
        <f t="shared" si="1"/>
        <v>84.53</v>
      </c>
      <c r="I13" s="114">
        <f t="shared" si="0"/>
        <v>211.325</v>
      </c>
      <c r="J13" s="38"/>
      <c r="K13" s="14"/>
      <c r="L13" s="15"/>
      <c r="M13" s="15"/>
      <c r="N13" s="10"/>
      <c r="O13" s="13"/>
      <c r="P13" s="13"/>
    </row>
    <row r="14" spans="1:16" ht="16.5" customHeight="1">
      <c r="A14" s="113" t="s">
        <v>132</v>
      </c>
      <c r="B14" s="135" t="s">
        <v>95</v>
      </c>
      <c r="C14" s="220">
        <v>87425</v>
      </c>
      <c r="D14" s="221" t="s">
        <v>175</v>
      </c>
      <c r="E14" s="214" t="s">
        <v>101</v>
      </c>
      <c r="F14" s="163">
        <v>24</v>
      </c>
      <c r="G14" s="201">
        <v>28.65</v>
      </c>
      <c r="H14" s="93">
        <f t="shared" si="1"/>
        <v>36.21</v>
      </c>
      <c r="I14" s="114">
        <f t="shared" si="0"/>
        <v>869.04</v>
      </c>
      <c r="J14" s="38"/>
      <c r="K14" s="14"/>
      <c r="L14" s="15"/>
      <c r="M14" s="15"/>
      <c r="N14" s="10"/>
      <c r="O14" s="13"/>
      <c r="P14" s="13"/>
    </row>
    <row r="15" spans="1:16" ht="16.5" customHeight="1">
      <c r="A15" s="113" t="s">
        <v>133</v>
      </c>
      <c r="B15" s="135" t="s">
        <v>95</v>
      </c>
      <c r="C15" s="140">
        <v>39566</v>
      </c>
      <c r="D15" s="221" t="s">
        <v>176</v>
      </c>
      <c r="E15" s="140" t="s">
        <v>27</v>
      </c>
      <c r="F15" s="163">
        <v>24</v>
      </c>
      <c r="G15" s="201">
        <v>66.88</v>
      </c>
      <c r="H15" s="93">
        <f t="shared" si="1"/>
        <v>84.53</v>
      </c>
      <c r="I15" s="114">
        <f t="shared" si="0"/>
        <v>2028.72</v>
      </c>
      <c r="J15" s="38"/>
      <c r="K15" s="14"/>
      <c r="L15" s="15"/>
      <c r="M15" s="15"/>
      <c r="N15" s="10"/>
      <c r="O15" s="13"/>
      <c r="P15" s="13"/>
    </row>
    <row r="16" spans="1:16" ht="16.5" customHeight="1">
      <c r="A16" s="113" t="s">
        <v>134</v>
      </c>
      <c r="B16" s="135" t="s">
        <v>95</v>
      </c>
      <c r="C16" s="135">
        <v>6094</v>
      </c>
      <c r="D16" s="221" t="s">
        <v>177</v>
      </c>
      <c r="E16" s="140" t="s">
        <v>165</v>
      </c>
      <c r="F16" s="163">
        <v>3</v>
      </c>
      <c r="G16" s="201">
        <v>16.51</v>
      </c>
      <c r="H16" s="93">
        <f t="shared" si="1"/>
        <v>20.86</v>
      </c>
      <c r="I16" s="114">
        <f t="shared" si="0"/>
        <v>62.58</v>
      </c>
      <c r="J16" s="38"/>
      <c r="K16" s="14"/>
      <c r="L16" s="15"/>
      <c r="M16" s="15"/>
      <c r="N16" s="10"/>
      <c r="O16" s="13"/>
      <c r="P16" s="13"/>
    </row>
    <row r="17" spans="1:16" ht="16.5" customHeight="1" thickBot="1">
      <c r="A17" s="113" t="s">
        <v>153</v>
      </c>
      <c r="B17" s="199" t="s">
        <v>95</v>
      </c>
      <c r="C17" s="200" t="s">
        <v>168</v>
      </c>
      <c r="D17" s="221" t="s">
        <v>178</v>
      </c>
      <c r="E17" s="149" t="s">
        <v>27</v>
      </c>
      <c r="F17" s="153">
        <v>2.1</v>
      </c>
      <c r="G17" s="139">
        <v>33.7</v>
      </c>
      <c r="H17" s="93">
        <f t="shared" si="1"/>
        <v>42.59</v>
      </c>
      <c r="I17" s="114">
        <f t="shared" si="0"/>
        <v>89.43900000000001</v>
      </c>
      <c r="J17" s="38"/>
      <c r="K17" s="14"/>
      <c r="L17" s="15"/>
      <c r="M17" s="15"/>
      <c r="N17" s="10"/>
      <c r="O17" s="13"/>
      <c r="P17" s="13"/>
    </row>
    <row r="18" spans="1:16" ht="19.5" customHeight="1" thickBot="1">
      <c r="A18" s="125" t="s">
        <v>14</v>
      </c>
      <c r="B18" s="125"/>
      <c r="C18" s="142" t="s">
        <v>2</v>
      </c>
      <c r="D18" s="124" t="s">
        <v>147</v>
      </c>
      <c r="E18" s="143"/>
      <c r="F18" s="147" t="s">
        <v>2</v>
      </c>
      <c r="G18" s="278" t="s">
        <v>55</v>
      </c>
      <c r="H18" s="279"/>
      <c r="I18" s="80">
        <f>SUM(I19:I26)</f>
        <v>5533.701999999998</v>
      </c>
      <c r="J18" s="29"/>
      <c r="K18" s="10"/>
      <c r="L18" s="30"/>
      <c r="M18" s="10"/>
      <c r="N18" s="10"/>
      <c r="O18" s="13"/>
      <c r="P18" s="13"/>
    </row>
    <row r="19" spans="1:16" s="16" customFormat="1" ht="16.5" customHeight="1">
      <c r="A19" s="115" t="s">
        <v>29</v>
      </c>
      <c r="B19" s="146" t="s">
        <v>95</v>
      </c>
      <c r="C19" s="215" t="s">
        <v>169</v>
      </c>
      <c r="D19" s="221" t="s">
        <v>179</v>
      </c>
      <c r="E19" s="140" t="s">
        <v>27</v>
      </c>
      <c r="F19" s="153">
        <v>9</v>
      </c>
      <c r="G19" s="93">
        <v>52.99</v>
      </c>
      <c r="H19" s="93">
        <f>TRUNC((G19*$H$6/100+G19),2)</f>
        <v>66.97</v>
      </c>
      <c r="I19" s="114">
        <f aca="true" t="shared" si="2" ref="I19:I26">H19*F19</f>
        <v>602.73</v>
      </c>
      <c r="J19" s="38"/>
      <c r="K19" s="14"/>
      <c r="L19" s="15"/>
      <c r="M19" s="15"/>
      <c r="N19" s="10"/>
      <c r="O19" s="13"/>
      <c r="P19" s="13"/>
    </row>
    <row r="20" spans="1:16" s="16" customFormat="1" ht="16.5" customHeight="1">
      <c r="A20" s="115" t="s">
        <v>32</v>
      </c>
      <c r="B20" s="135" t="s">
        <v>95</v>
      </c>
      <c r="C20" s="216">
        <v>99054</v>
      </c>
      <c r="D20" s="221" t="s">
        <v>180</v>
      </c>
      <c r="E20" s="140" t="s">
        <v>93</v>
      </c>
      <c r="F20" s="163">
        <v>30</v>
      </c>
      <c r="G20" s="93">
        <v>46.45</v>
      </c>
      <c r="H20" s="93">
        <f aca="true" t="shared" si="3" ref="H20:H26">TRUNC((G20*$H$6/100+G20),2)</f>
        <v>58.71</v>
      </c>
      <c r="I20" s="114">
        <f t="shared" si="2"/>
        <v>1761.3</v>
      </c>
      <c r="J20" s="38"/>
      <c r="K20" s="14"/>
      <c r="L20" s="15"/>
      <c r="M20" s="15"/>
      <c r="N20" s="10"/>
      <c r="O20" s="13"/>
      <c r="P20" s="13"/>
    </row>
    <row r="21" spans="1:16" s="16" customFormat="1" ht="16.5" customHeight="1">
      <c r="A21" s="115" t="s">
        <v>34</v>
      </c>
      <c r="B21" s="145" t="s">
        <v>95</v>
      </c>
      <c r="C21" s="217" t="s">
        <v>209</v>
      </c>
      <c r="D21" s="221" t="s">
        <v>181</v>
      </c>
      <c r="E21" s="140" t="s">
        <v>27</v>
      </c>
      <c r="F21" s="163">
        <v>45</v>
      </c>
      <c r="G21" s="93">
        <v>23.92</v>
      </c>
      <c r="H21" s="93">
        <f t="shared" si="3"/>
        <v>30.23</v>
      </c>
      <c r="I21" s="114">
        <f t="shared" si="2"/>
        <v>1360.35</v>
      </c>
      <c r="J21" s="38"/>
      <c r="K21" s="14"/>
      <c r="L21" s="15"/>
      <c r="M21" s="15"/>
      <c r="N21" s="10"/>
      <c r="O21" s="13"/>
      <c r="P21" s="13"/>
    </row>
    <row r="22" spans="1:16" s="16" customFormat="1" ht="16.5" customHeight="1">
      <c r="A22" s="115" t="s">
        <v>41</v>
      </c>
      <c r="B22" s="145" t="s">
        <v>95</v>
      </c>
      <c r="C22" s="217">
        <v>88497</v>
      </c>
      <c r="D22" s="221" t="s">
        <v>182</v>
      </c>
      <c r="E22" s="140" t="s">
        <v>27</v>
      </c>
      <c r="F22" s="163">
        <v>34</v>
      </c>
      <c r="G22" s="93">
        <v>11.78</v>
      </c>
      <c r="H22" s="93">
        <f t="shared" si="3"/>
        <v>14.88</v>
      </c>
      <c r="I22" s="114">
        <f t="shared" si="2"/>
        <v>505.92</v>
      </c>
      <c r="J22" s="38"/>
      <c r="K22" s="14"/>
      <c r="L22" s="15"/>
      <c r="M22" s="15"/>
      <c r="N22" s="10"/>
      <c r="O22" s="13"/>
      <c r="P22" s="13"/>
    </row>
    <row r="23" spans="1:16" s="16" customFormat="1" ht="16.5" customHeight="1">
      <c r="A23" s="115" t="s">
        <v>46</v>
      </c>
      <c r="B23" s="145" t="s">
        <v>95</v>
      </c>
      <c r="C23" s="217">
        <v>88487</v>
      </c>
      <c r="D23" s="221" t="s">
        <v>183</v>
      </c>
      <c r="E23" s="140" t="s">
        <v>27</v>
      </c>
      <c r="F23" s="163">
        <v>34</v>
      </c>
      <c r="G23" s="93">
        <v>9.39</v>
      </c>
      <c r="H23" s="93">
        <f t="shared" si="3"/>
        <v>11.86</v>
      </c>
      <c r="I23" s="114">
        <f t="shared" si="2"/>
        <v>403.24</v>
      </c>
      <c r="J23" s="38"/>
      <c r="K23" s="14"/>
      <c r="L23" s="15"/>
      <c r="M23" s="15"/>
      <c r="N23" s="10"/>
      <c r="O23" s="13"/>
      <c r="P23" s="13"/>
    </row>
    <row r="24" spans="1:16" s="16" customFormat="1" ht="16.5" customHeight="1">
      <c r="A24" s="115" t="s">
        <v>143</v>
      </c>
      <c r="B24" s="145" t="s">
        <v>95</v>
      </c>
      <c r="C24" s="217" t="s">
        <v>170</v>
      </c>
      <c r="D24" s="222" t="s">
        <v>184</v>
      </c>
      <c r="E24" s="214" t="s">
        <v>101</v>
      </c>
      <c r="F24" s="163">
        <v>8.7</v>
      </c>
      <c r="G24" s="93">
        <v>22.74</v>
      </c>
      <c r="H24" s="93">
        <f t="shared" si="3"/>
        <v>28.74</v>
      </c>
      <c r="I24" s="114">
        <f t="shared" si="2"/>
        <v>250.03799999999995</v>
      </c>
      <c r="J24" s="38"/>
      <c r="K24" s="14"/>
      <c r="L24" s="15"/>
      <c r="M24" s="15"/>
      <c r="N24" s="10"/>
      <c r="O24" s="13"/>
      <c r="P24" s="13"/>
    </row>
    <row r="25" spans="1:16" ht="16.5" customHeight="1">
      <c r="A25" s="115" t="s">
        <v>154</v>
      </c>
      <c r="B25" s="146" t="s">
        <v>95</v>
      </c>
      <c r="C25" s="150">
        <v>88487</v>
      </c>
      <c r="D25" s="221" t="s">
        <v>185</v>
      </c>
      <c r="E25" s="140" t="s">
        <v>27</v>
      </c>
      <c r="F25" s="163">
        <v>45</v>
      </c>
      <c r="G25" s="93">
        <v>9.39</v>
      </c>
      <c r="H25" s="93">
        <f t="shared" si="3"/>
        <v>11.86</v>
      </c>
      <c r="I25" s="114">
        <f t="shared" si="2"/>
        <v>533.6999999999999</v>
      </c>
      <c r="J25" s="38"/>
      <c r="K25" s="14"/>
      <c r="L25" s="15"/>
      <c r="M25" s="15"/>
      <c r="N25" s="10"/>
      <c r="O25" s="13"/>
      <c r="P25" s="13"/>
    </row>
    <row r="26" spans="1:16" s="16" customFormat="1" ht="15.75" customHeight="1" thickBot="1">
      <c r="A26" s="115" t="s">
        <v>155</v>
      </c>
      <c r="B26" s="145" t="s">
        <v>95</v>
      </c>
      <c r="C26" s="148">
        <v>79466</v>
      </c>
      <c r="D26" s="221" t="s">
        <v>186</v>
      </c>
      <c r="E26" s="140" t="s">
        <v>27</v>
      </c>
      <c r="F26" s="154">
        <v>5.4</v>
      </c>
      <c r="G26" s="93">
        <v>17.06</v>
      </c>
      <c r="H26" s="93">
        <f t="shared" si="3"/>
        <v>21.56</v>
      </c>
      <c r="I26" s="114">
        <f t="shared" si="2"/>
        <v>116.424</v>
      </c>
      <c r="J26" s="38"/>
      <c r="K26" s="14"/>
      <c r="L26" s="15"/>
      <c r="M26" s="15"/>
      <c r="N26" s="10"/>
      <c r="O26" s="13"/>
      <c r="P26" s="13"/>
    </row>
    <row r="27" spans="1:16" ht="19.5" customHeight="1" thickBot="1">
      <c r="A27" s="125" t="s">
        <v>16</v>
      </c>
      <c r="B27" s="125"/>
      <c r="C27" s="142"/>
      <c r="D27" s="124" t="s">
        <v>148</v>
      </c>
      <c r="E27" s="143"/>
      <c r="F27" s="144" t="s">
        <v>2</v>
      </c>
      <c r="G27" s="278" t="s">
        <v>81</v>
      </c>
      <c r="H27" s="279"/>
      <c r="I27" s="80">
        <f>SUM(I28:I35)</f>
        <v>3154.452600000001</v>
      </c>
      <c r="J27" s="29"/>
      <c r="K27" s="10"/>
      <c r="L27" s="30"/>
      <c r="M27" s="10"/>
      <c r="N27" s="10"/>
      <c r="O27" s="13"/>
      <c r="P27" s="13"/>
    </row>
    <row r="28" spans="1:16" s="16" customFormat="1" ht="16.5" customHeight="1">
      <c r="A28" s="115" t="s">
        <v>82</v>
      </c>
      <c r="B28" s="146" t="s">
        <v>95</v>
      </c>
      <c r="C28" s="150">
        <v>94570</v>
      </c>
      <c r="D28" s="221" t="s">
        <v>187</v>
      </c>
      <c r="E28" s="214" t="s">
        <v>27</v>
      </c>
      <c r="F28" s="151">
        <v>0.64</v>
      </c>
      <c r="G28" s="93">
        <v>455.96</v>
      </c>
      <c r="H28" s="93">
        <f>TRUNC((G28*$H$6/100+G28),2)</f>
        <v>576.33</v>
      </c>
      <c r="I28" s="114">
        <f aca="true" t="shared" si="4" ref="I28:I35">H28*F28</f>
        <v>368.8512</v>
      </c>
      <c r="J28" s="38"/>
      <c r="K28" s="14"/>
      <c r="L28" s="15"/>
      <c r="M28" s="15"/>
      <c r="N28" s="10"/>
      <c r="O28" s="13"/>
      <c r="P28" s="13"/>
    </row>
    <row r="29" spans="1:16" s="16" customFormat="1" ht="16.5" customHeight="1">
      <c r="A29" s="115" t="s">
        <v>97</v>
      </c>
      <c r="B29" s="146" t="s">
        <v>95</v>
      </c>
      <c r="C29" s="150">
        <v>94570</v>
      </c>
      <c r="D29" s="221" t="s">
        <v>188</v>
      </c>
      <c r="E29" s="140" t="s">
        <v>27</v>
      </c>
      <c r="F29" s="151">
        <v>0.3</v>
      </c>
      <c r="G29" s="93">
        <v>455.96</v>
      </c>
      <c r="H29" s="93">
        <f aca="true" t="shared" si="5" ref="H29:H35">TRUNC((G29*$H$6/100+G29),2)</f>
        <v>576.33</v>
      </c>
      <c r="I29" s="114">
        <f t="shared" si="4"/>
        <v>172.899</v>
      </c>
      <c r="J29" s="38"/>
      <c r="K29" s="14"/>
      <c r="L29" s="15"/>
      <c r="M29" s="15"/>
      <c r="N29" s="10"/>
      <c r="O29" s="13"/>
      <c r="P29" s="13"/>
    </row>
    <row r="30" spans="1:16" s="16" customFormat="1" ht="16.5" customHeight="1">
      <c r="A30" s="115" t="s">
        <v>98</v>
      </c>
      <c r="B30" s="146" t="s">
        <v>95</v>
      </c>
      <c r="C30" s="150">
        <v>90844</v>
      </c>
      <c r="D30" s="221" t="s">
        <v>189</v>
      </c>
      <c r="E30" s="150" t="s">
        <v>164</v>
      </c>
      <c r="F30" s="151">
        <v>1</v>
      </c>
      <c r="G30" s="93">
        <v>843.47</v>
      </c>
      <c r="H30" s="93">
        <f t="shared" si="5"/>
        <v>1066.14</v>
      </c>
      <c r="I30" s="114">
        <f t="shared" si="4"/>
        <v>1066.14</v>
      </c>
      <c r="J30" s="38"/>
      <c r="K30" s="14"/>
      <c r="L30" s="15"/>
      <c r="M30" s="15"/>
      <c r="N30" s="10"/>
      <c r="O30" s="13"/>
      <c r="P30" s="13"/>
    </row>
    <row r="31" spans="1:16" s="16" customFormat="1" ht="16.5" customHeight="1">
      <c r="A31" s="115" t="s">
        <v>141</v>
      </c>
      <c r="B31" s="146" t="s">
        <v>95</v>
      </c>
      <c r="C31" s="150">
        <v>90843</v>
      </c>
      <c r="D31" s="221" t="s">
        <v>190</v>
      </c>
      <c r="E31" s="150" t="s">
        <v>164</v>
      </c>
      <c r="F31" s="151">
        <v>1</v>
      </c>
      <c r="G31" s="93">
        <v>813.25</v>
      </c>
      <c r="H31" s="93">
        <f t="shared" si="5"/>
        <v>1027.94</v>
      </c>
      <c r="I31" s="114">
        <f t="shared" si="4"/>
        <v>1027.94</v>
      </c>
      <c r="J31" s="38"/>
      <c r="K31" s="14"/>
      <c r="L31" s="15"/>
      <c r="M31" s="15"/>
      <c r="N31" s="10"/>
      <c r="O31" s="13"/>
      <c r="P31" s="13"/>
    </row>
    <row r="32" spans="1:16" s="16" customFormat="1" ht="16.5" customHeight="1">
      <c r="A32" s="115" t="s">
        <v>142</v>
      </c>
      <c r="B32" s="146" t="s">
        <v>95</v>
      </c>
      <c r="C32" s="150">
        <v>72117</v>
      </c>
      <c r="D32" s="221" t="s">
        <v>191</v>
      </c>
      <c r="E32" s="140" t="s">
        <v>27</v>
      </c>
      <c r="F32" s="151">
        <v>0.64</v>
      </c>
      <c r="G32" s="93">
        <v>117.04</v>
      </c>
      <c r="H32" s="93">
        <f t="shared" si="5"/>
        <v>147.93</v>
      </c>
      <c r="I32" s="114">
        <f t="shared" si="4"/>
        <v>94.6752</v>
      </c>
      <c r="J32" s="38"/>
      <c r="K32" s="14"/>
      <c r="L32" s="15"/>
      <c r="M32" s="15"/>
      <c r="N32" s="10"/>
      <c r="O32" s="13"/>
      <c r="P32" s="13"/>
    </row>
    <row r="33" spans="1:16" s="16" customFormat="1" ht="16.5" customHeight="1">
      <c r="A33" s="115" t="s">
        <v>156</v>
      </c>
      <c r="B33" s="146" t="s">
        <v>95</v>
      </c>
      <c r="C33" s="150">
        <v>72117</v>
      </c>
      <c r="D33" s="221" t="s">
        <v>192</v>
      </c>
      <c r="E33" s="214" t="s">
        <v>101</v>
      </c>
      <c r="F33" s="151">
        <v>0.64</v>
      </c>
      <c r="G33" s="93">
        <v>117.04</v>
      </c>
      <c r="H33" s="93">
        <f t="shared" si="5"/>
        <v>147.93</v>
      </c>
      <c r="I33" s="114">
        <f t="shared" si="4"/>
        <v>94.6752</v>
      </c>
      <c r="J33" s="38"/>
      <c r="K33" s="14"/>
      <c r="L33" s="15"/>
      <c r="M33" s="15"/>
      <c r="N33" s="10"/>
      <c r="O33" s="13"/>
      <c r="P33" s="13"/>
    </row>
    <row r="34" spans="1:16" s="16" customFormat="1" ht="16.5" customHeight="1">
      <c r="A34" s="115" t="s">
        <v>157</v>
      </c>
      <c r="B34" s="145" t="s">
        <v>95</v>
      </c>
      <c r="C34" s="149">
        <v>34744</v>
      </c>
      <c r="D34" s="221" t="s">
        <v>193</v>
      </c>
      <c r="E34" s="140" t="s">
        <v>27</v>
      </c>
      <c r="F34" s="151">
        <v>11</v>
      </c>
      <c r="G34" s="93">
        <v>14.88</v>
      </c>
      <c r="H34" s="93">
        <f t="shared" si="5"/>
        <v>18.8</v>
      </c>
      <c r="I34" s="114">
        <f t="shared" si="4"/>
        <v>206.8</v>
      </c>
      <c r="J34" s="38"/>
      <c r="K34" s="14"/>
      <c r="L34" s="15"/>
      <c r="M34" s="15"/>
      <c r="N34" s="10"/>
      <c r="O34" s="13"/>
      <c r="P34" s="13"/>
    </row>
    <row r="35" spans="1:16" s="16" customFormat="1" ht="16.5" customHeight="1" thickBot="1">
      <c r="A35" s="115" t="s">
        <v>158</v>
      </c>
      <c r="B35" s="145" t="s">
        <v>95</v>
      </c>
      <c r="C35" s="149" t="s">
        <v>171</v>
      </c>
      <c r="D35" s="221" t="s">
        <v>194</v>
      </c>
      <c r="E35" s="140" t="s">
        <v>27</v>
      </c>
      <c r="F35" s="151">
        <v>5.4</v>
      </c>
      <c r="G35" s="93">
        <v>17.95</v>
      </c>
      <c r="H35" s="93">
        <f t="shared" si="5"/>
        <v>22.68</v>
      </c>
      <c r="I35" s="114">
        <f t="shared" si="4"/>
        <v>122.47200000000001</v>
      </c>
      <c r="J35" s="38"/>
      <c r="K35" s="14"/>
      <c r="L35" s="15"/>
      <c r="M35" s="15"/>
      <c r="N35" s="10"/>
      <c r="O35" s="13"/>
      <c r="P35" s="13"/>
    </row>
    <row r="36" spans="1:16" ht="19.5" customHeight="1" thickBot="1">
      <c r="A36" s="125" t="s">
        <v>17</v>
      </c>
      <c r="B36" s="125"/>
      <c r="C36" s="142" t="s">
        <v>2</v>
      </c>
      <c r="D36" s="124" t="s">
        <v>149</v>
      </c>
      <c r="E36" s="143"/>
      <c r="F36" s="144" t="s">
        <v>2</v>
      </c>
      <c r="G36" s="278" t="s">
        <v>84</v>
      </c>
      <c r="H36" s="279"/>
      <c r="I36" s="80">
        <f>SUM(I37:I47)</f>
        <v>3156.8199999999997</v>
      </c>
      <c r="J36" s="29"/>
      <c r="K36" s="10"/>
      <c r="L36" s="30"/>
      <c r="M36" s="10"/>
      <c r="N36" s="10"/>
      <c r="O36" s="13"/>
      <c r="P36" s="13"/>
    </row>
    <row r="37" spans="1:16" ht="16.5" customHeight="1">
      <c r="A37" s="186" t="s">
        <v>83</v>
      </c>
      <c r="B37" s="187" t="s">
        <v>95</v>
      </c>
      <c r="C37" s="188">
        <v>89707</v>
      </c>
      <c r="D37" s="225" t="s">
        <v>195</v>
      </c>
      <c r="E37" s="188" t="s">
        <v>166</v>
      </c>
      <c r="F37" s="204">
        <v>7</v>
      </c>
      <c r="G37" s="190">
        <v>23.2</v>
      </c>
      <c r="H37" s="203">
        <f>TRUNC((G37*$H$6/100+G37),2)</f>
        <v>29.32</v>
      </c>
      <c r="I37" s="191">
        <f aca="true" t="shared" si="6" ref="I37:I47">H37*F37</f>
        <v>205.24</v>
      </c>
      <c r="J37" s="29"/>
      <c r="K37" s="10"/>
      <c r="L37" s="30"/>
      <c r="M37" s="10"/>
      <c r="N37" s="10"/>
      <c r="O37" s="13"/>
      <c r="P37" s="13"/>
    </row>
    <row r="38" spans="1:16" ht="16.5" customHeight="1">
      <c r="A38" s="115" t="s">
        <v>99</v>
      </c>
      <c r="B38" s="146" t="s">
        <v>95</v>
      </c>
      <c r="C38" s="150">
        <v>86888</v>
      </c>
      <c r="D38" s="223" t="s">
        <v>196</v>
      </c>
      <c r="E38" s="140" t="s">
        <v>164</v>
      </c>
      <c r="F38" s="151">
        <v>1</v>
      </c>
      <c r="G38" s="152">
        <v>42.02</v>
      </c>
      <c r="H38" s="93">
        <f aca="true" t="shared" si="7" ref="H38:H47">TRUNC((G38*$H$6/100+G38),2)</f>
        <v>53.11</v>
      </c>
      <c r="I38" s="114">
        <f t="shared" si="6"/>
        <v>53.11</v>
      </c>
      <c r="J38" s="29"/>
      <c r="K38" s="10"/>
      <c r="L38" s="30"/>
      <c r="M38" s="10"/>
      <c r="N38" s="10"/>
      <c r="O38" s="13"/>
      <c r="P38" s="13"/>
    </row>
    <row r="39" spans="1:16" ht="16.5" customHeight="1">
      <c r="A39" s="115" t="s">
        <v>102</v>
      </c>
      <c r="B39" s="146" t="s">
        <v>95</v>
      </c>
      <c r="C39" s="150">
        <v>9836</v>
      </c>
      <c r="D39" s="223" t="s">
        <v>197</v>
      </c>
      <c r="E39" s="140" t="s">
        <v>93</v>
      </c>
      <c r="F39" s="151">
        <v>2</v>
      </c>
      <c r="G39" s="152">
        <v>9.12</v>
      </c>
      <c r="H39" s="93">
        <f t="shared" si="7"/>
        <v>11.52</v>
      </c>
      <c r="I39" s="114">
        <f t="shared" si="6"/>
        <v>23.04</v>
      </c>
      <c r="J39" s="29"/>
      <c r="K39" s="10"/>
      <c r="L39" s="30"/>
      <c r="M39" s="10"/>
      <c r="N39" s="10"/>
      <c r="O39" s="13"/>
      <c r="P39" s="13"/>
    </row>
    <row r="40" spans="1:16" ht="16.5" customHeight="1">
      <c r="A40" s="115" t="s">
        <v>159</v>
      </c>
      <c r="B40" s="146" t="s">
        <v>95</v>
      </c>
      <c r="C40" s="150">
        <v>87258</v>
      </c>
      <c r="D40" s="223" t="s">
        <v>198</v>
      </c>
      <c r="E40" s="140" t="s">
        <v>27</v>
      </c>
      <c r="F40" s="151">
        <v>2</v>
      </c>
      <c r="G40" s="152">
        <v>86.5</v>
      </c>
      <c r="H40" s="93">
        <f t="shared" si="7"/>
        <v>109.33</v>
      </c>
      <c r="I40" s="114">
        <f t="shared" si="6"/>
        <v>218.66</v>
      </c>
      <c r="J40" s="29"/>
      <c r="K40" s="10"/>
      <c r="L40" s="30"/>
      <c r="M40" s="10"/>
      <c r="N40" s="10"/>
      <c r="O40" s="13"/>
      <c r="P40" s="13"/>
    </row>
    <row r="41" spans="1:16" ht="16.5" customHeight="1">
      <c r="A41" s="115" t="s">
        <v>160</v>
      </c>
      <c r="B41" s="146" t="s">
        <v>95</v>
      </c>
      <c r="C41" s="150">
        <v>86903</v>
      </c>
      <c r="D41" s="222" t="s">
        <v>199</v>
      </c>
      <c r="E41" s="140" t="s">
        <v>164</v>
      </c>
      <c r="F41" s="151">
        <v>1</v>
      </c>
      <c r="G41" s="152">
        <v>267.13</v>
      </c>
      <c r="H41" s="93">
        <f t="shared" si="7"/>
        <v>337.65</v>
      </c>
      <c r="I41" s="114">
        <f t="shared" si="6"/>
        <v>337.65</v>
      </c>
      <c r="J41" s="29"/>
      <c r="K41" s="10"/>
      <c r="L41" s="30"/>
      <c r="M41" s="10"/>
      <c r="N41" s="10"/>
      <c r="O41" s="13"/>
      <c r="P41" s="13"/>
    </row>
    <row r="42" spans="1:16" ht="16.5" customHeight="1">
      <c r="A42" s="115" t="s">
        <v>161</v>
      </c>
      <c r="B42" s="146" t="s">
        <v>95</v>
      </c>
      <c r="C42" s="150">
        <v>86906</v>
      </c>
      <c r="D42" s="222" t="s">
        <v>200</v>
      </c>
      <c r="E42" s="140" t="s">
        <v>166</v>
      </c>
      <c r="F42" s="151">
        <v>1</v>
      </c>
      <c r="G42" s="152">
        <v>66.42</v>
      </c>
      <c r="H42" s="93">
        <f t="shared" si="7"/>
        <v>83.95</v>
      </c>
      <c r="I42" s="114">
        <f t="shared" si="6"/>
        <v>83.95</v>
      </c>
      <c r="J42" s="29"/>
      <c r="K42" s="10"/>
      <c r="L42" s="30"/>
      <c r="M42" s="10"/>
      <c r="N42" s="10"/>
      <c r="O42" s="13"/>
      <c r="P42" s="13"/>
    </row>
    <row r="43" spans="1:16" ht="16.5" customHeight="1">
      <c r="A43" s="115" t="s">
        <v>162</v>
      </c>
      <c r="B43" s="146" t="s">
        <v>95</v>
      </c>
      <c r="C43" s="150">
        <v>36081</v>
      </c>
      <c r="D43" s="222" t="s">
        <v>201</v>
      </c>
      <c r="E43" s="140" t="s">
        <v>166</v>
      </c>
      <c r="F43" s="151">
        <v>4</v>
      </c>
      <c r="G43" s="152">
        <v>206.9</v>
      </c>
      <c r="H43" s="93">
        <f t="shared" si="7"/>
        <v>261.52</v>
      </c>
      <c r="I43" s="114">
        <f t="shared" si="6"/>
        <v>1046.08</v>
      </c>
      <c r="J43" s="29"/>
      <c r="K43" s="10"/>
      <c r="L43" s="30"/>
      <c r="M43" s="10"/>
      <c r="N43" s="10"/>
      <c r="O43" s="13"/>
      <c r="P43" s="13"/>
    </row>
    <row r="44" spans="1:16" ht="16.5" customHeight="1">
      <c r="A44" s="115" t="s">
        <v>163</v>
      </c>
      <c r="B44" s="146" t="s">
        <v>95</v>
      </c>
      <c r="C44" s="150">
        <v>72337</v>
      </c>
      <c r="D44" s="222" t="s">
        <v>202</v>
      </c>
      <c r="E44" s="140" t="s">
        <v>167</v>
      </c>
      <c r="F44" s="151">
        <v>4</v>
      </c>
      <c r="G44" s="152">
        <v>23.27</v>
      </c>
      <c r="H44" s="93">
        <f t="shared" si="7"/>
        <v>29.41</v>
      </c>
      <c r="I44" s="114">
        <f t="shared" si="6"/>
        <v>117.64</v>
      </c>
      <c r="J44" s="29"/>
      <c r="K44" s="10"/>
      <c r="L44" s="30"/>
      <c r="M44" s="10"/>
      <c r="N44" s="10"/>
      <c r="O44" s="13"/>
      <c r="P44" s="13"/>
    </row>
    <row r="45" spans="1:16" ht="16.5" customHeight="1">
      <c r="A45" s="115" t="s">
        <v>103</v>
      </c>
      <c r="B45" s="146" t="s">
        <v>95</v>
      </c>
      <c r="C45" s="202">
        <v>91997</v>
      </c>
      <c r="D45" s="222" t="s">
        <v>203</v>
      </c>
      <c r="E45" s="140" t="s">
        <v>166</v>
      </c>
      <c r="F45" s="151">
        <v>5</v>
      </c>
      <c r="G45" s="152">
        <v>26.25</v>
      </c>
      <c r="H45" s="93">
        <f t="shared" si="7"/>
        <v>33.18</v>
      </c>
      <c r="I45" s="114">
        <f t="shared" si="6"/>
        <v>165.9</v>
      </c>
      <c r="J45" s="29"/>
      <c r="K45" s="10"/>
      <c r="L45" s="30"/>
      <c r="M45" s="10"/>
      <c r="N45" s="10"/>
      <c r="O45" s="13"/>
      <c r="P45" s="13"/>
    </row>
    <row r="46" spans="1:16" ht="16.5" customHeight="1">
      <c r="A46" s="115" t="s">
        <v>104</v>
      </c>
      <c r="B46" s="146" t="s">
        <v>95</v>
      </c>
      <c r="C46" s="140">
        <v>87425</v>
      </c>
      <c r="D46" s="224" t="s">
        <v>204</v>
      </c>
      <c r="E46" s="140" t="s">
        <v>27</v>
      </c>
      <c r="F46" s="151">
        <v>7.5</v>
      </c>
      <c r="G46" s="152">
        <v>28.65</v>
      </c>
      <c r="H46" s="93">
        <f t="shared" si="7"/>
        <v>36.21</v>
      </c>
      <c r="I46" s="114">
        <f t="shared" si="6"/>
        <v>271.575</v>
      </c>
      <c r="J46" s="29"/>
      <c r="K46" s="10"/>
      <c r="L46" s="30"/>
      <c r="M46" s="10"/>
      <c r="N46" s="10"/>
      <c r="O46" s="13"/>
      <c r="P46" s="13"/>
    </row>
    <row r="47" spans="1:16" s="16" customFormat="1" ht="16.5" customHeight="1" thickBot="1">
      <c r="A47" s="192" t="s">
        <v>105</v>
      </c>
      <c r="B47" s="193" t="s">
        <v>95</v>
      </c>
      <c r="C47" s="194">
        <v>39566</v>
      </c>
      <c r="D47" s="226" t="s">
        <v>205</v>
      </c>
      <c r="E47" s="194" t="s">
        <v>27</v>
      </c>
      <c r="F47" s="195">
        <v>7.5</v>
      </c>
      <c r="G47" s="196">
        <v>66.88</v>
      </c>
      <c r="H47" s="227">
        <f t="shared" si="7"/>
        <v>84.53</v>
      </c>
      <c r="I47" s="197">
        <f t="shared" si="6"/>
        <v>633.975</v>
      </c>
      <c r="J47" s="38"/>
      <c r="K47" s="14"/>
      <c r="L47" s="15"/>
      <c r="M47" s="15"/>
      <c r="N47" s="10"/>
      <c r="O47" s="13"/>
      <c r="P47" s="13"/>
    </row>
    <row r="48" spans="1:16" ht="19.5" customHeight="1" thickBot="1">
      <c r="A48" s="125" t="s">
        <v>135</v>
      </c>
      <c r="B48" s="125"/>
      <c r="C48" s="142" t="s">
        <v>2</v>
      </c>
      <c r="D48" s="124" t="s">
        <v>150</v>
      </c>
      <c r="E48" s="143"/>
      <c r="F48" s="144" t="s">
        <v>2</v>
      </c>
      <c r="G48" s="278" t="s">
        <v>138</v>
      </c>
      <c r="H48" s="279"/>
      <c r="I48" s="80">
        <f>SUM(I49:I50)</f>
        <v>1959.2</v>
      </c>
      <c r="J48" s="29"/>
      <c r="K48" s="10"/>
      <c r="L48" s="30"/>
      <c r="M48" s="10"/>
      <c r="N48" s="10"/>
      <c r="O48" s="13"/>
      <c r="P48" s="13"/>
    </row>
    <row r="49" spans="1:16" ht="16.5" customHeight="1" thickBot="1">
      <c r="A49" s="186" t="s">
        <v>136</v>
      </c>
      <c r="B49" s="187"/>
      <c r="C49" s="188"/>
      <c r="D49" s="218" t="s">
        <v>151</v>
      </c>
      <c r="E49" s="189" t="s">
        <v>152</v>
      </c>
      <c r="F49" s="204">
        <v>1</v>
      </c>
      <c r="G49" s="190">
        <v>775</v>
      </c>
      <c r="H49" s="203">
        <f>TRUNC((G49*$H$6/100+G49),2)</f>
        <v>979.6</v>
      </c>
      <c r="I49" s="191">
        <f>H49*F49</f>
        <v>979.6</v>
      </c>
      <c r="J49" s="29"/>
      <c r="K49" s="10"/>
      <c r="L49" s="30"/>
      <c r="M49" s="10"/>
      <c r="N49" s="10"/>
      <c r="O49" s="13"/>
      <c r="P49" s="13"/>
    </row>
    <row r="50" spans="1:16" s="16" customFormat="1" ht="16.5" customHeight="1" thickBot="1">
      <c r="A50" s="192" t="s">
        <v>137</v>
      </c>
      <c r="B50" s="193"/>
      <c r="C50" s="194"/>
      <c r="D50" s="219" t="s">
        <v>210</v>
      </c>
      <c r="E50" s="194" t="s">
        <v>152</v>
      </c>
      <c r="F50" s="195">
        <v>1</v>
      </c>
      <c r="G50" s="196">
        <v>775</v>
      </c>
      <c r="H50" s="203">
        <f>TRUNC((G50*$H$6/100+G50),2)</f>
        <v>979.6</v>
      </c>
      <c r="I50" s="197">
        <f>H50*F50</f>
        <v>979.6</v>
      </c>
      <c r="J50" s="38"/>
      <c r="K50" s="14"/>
      <c r="L50" s="15"/>
      <c r="M50" s="15"/>
      <c r="N50" s="10"/>
      <c r="O50" s="13"/>
      <c r="P50" s="13"/>
    </row>
    <row r="51" spans="1:16" s="16" customFormat="1" ht="27" customHeight="1" hidden="1">
      <c r="A51" s="115" t="s">
        <v>103</v>
      </c>
      <c r="B51" s="129"/>
      <c r="C51" s="65"/>
      <c r="D51" s="60" t="s">
        <v>15</v>
      </c>
      <c r="E51" s="66"/>
      <c r="F51" s="67"/>
      <c r="G51" s="68"/>
      <c r="H51" s="68"/>
      <c r="I51" s="116"/>
      <c r="J51" s="29"/>
      <c r="K51" s="14"/>
      <c r="L51" s="15"/>
      <c r="M51" s="15"/>
      <c r="N51" s="10"/>
      <c r="O51" s="13"/>
      <c r="P51" s="13"/>
    </row>
    <row r="52" spans="1:16" ht="27" customHeight="1" hidden="1">
      <c r="A52" s="115" t="s">
        <v>104</v>
      </c>
      <c r="B52" s="72"/>
      <c r="C52" s="36" t="s">
        <v>30</v>
      </c>
      <c r="D52" s="37" t="s">
        <v>31</v>
      </c>
      <c r="E52" s="34" t="s">
        <v>25</v>
      </c>
      <c r="F52" s="35">
        <v>0</v>
      </c>
      <c r="G52" s="42">
        <v>0.34</v>
      </c>
      <c r="H52" s="42">
        <v>0.34</v>
      </c>
      <c r="I52" s="117">
        <v>0</v>
      </c>
      <c r="J52" s="29"/>
      <c r="K52" s="14"/>
      <c r="L52" s="15"/>
      <c r="M52" s="15"/>
      <c r="N52" s="10"/>
      <c r="O52" s="13"/>
      <c r="P52" s="13"/>
    </row>
    <row r="53" spans="1:16" s="16" customFormat="1" ht="27" customHeight="1" hidden="1">
      <c r="A53" s="115" t="s">
        <v>105</v>
      </c>
      <c r="B53" s="72"/>
      <c r="C53" s="36" t="s">
        <v>26</v>
      </c>
      <c r="D53" s="37" t="s">
        <v>33</v>
      </c>
      <c r="E53" s="34" t="s">
        <v>25</v>
      </c>
      <c r="F53" s="35">
        <v>0</v>
      </c>
      <c r="G53" s="42">
        <v>3.59</v>
      </c>
      <c r="H53" s="42">
        <v>3.59</v>
      </c>
      <c r="I53" s="117">
        <v>0</v>
      </c>
      <c r="J53" s="29"/>
      <c r="K53" s="14"/>
      <c r="L53" s="15"/>
      <c r="M53" s="15"/>
      <c r="N53" s="10"/>
      <c r="O53" s="13"/>
      <c r="P53" s="13"/>
    </row>
    <row r="54" spans="1:16" ht="27" customHeight="1" hidden="1">
      <c r="A54" s="115" t="s">
        <v>106</v>
      </c>
      <c r="B54" s="130"/>
      <c r="C54" s="31" t="s">
        <v>25</v>
      </c>
      <c r="D54" s="32" t="s">
        <v>35</v>
      </c>
      <c r="E54" s="34"/>
      <c r="F54" s="35"/>
      <c r="G54" s="42"/>
      <c r="H54" s="42"/>
      <c r="I54" s="117"/>
      <c r="J54" s="38"/>
      <c r="K54" s="14"/>
      <c r="L54" s="15"/>
      <c r="M54" s="15"/>
      <c r="N54" s="10"/>
      <c r="O54" s="13"/>
      <c r="P54" s="13"/>
    </row>
    <row r="55" spans="1:16" ht="27" customHeight="1" hidden="1">
      <c r="A55" s="115" t="s">
        <v>107</v>
      </c>
      <c r="B55" s="72"/>
      <c r="C55" s="36" t="s">
        <v>36</v>
      </c>
      <c r="D55" s="37" t="s">
        <v>35</v>
      </c>
      <c r="E55" s="34" t="s">
        <v>25</v>
      </c>
      <c r="F55" s="35">
        <v>0</v>
      </c>
      <c r="G55" s="42">
        <v>2.29</v>
      </c>
      <c r="H55" s="42">
        <v>2.29</v>
      </c>
      <c r="I55" s="117">
        <v>0</v>
      </c>
      <c r="J55" s="38"/>
      <c r="K55" s="14"/>
      <c r="L55" s="15"/>
      <c r="M55" s="15"/>
      <c r="N55" s="10"/>
      <c r="O55" s="13"/>
      <c r="P55" s="13"/>
    </row>
    <row r="56" spans="1:16" s="16" customFormat="1" ht="33" customHeight="1" hidden="1">
      <c r="A56" s="115" t="s">
        <v>108</v>
      </c>
      <c r="B56" s="72"/>
      <c r="C56" s="36" t="s">
        <v>37</v>
      </c>
      <c r="D56" s="126" t="s">
        <v>38</v>
      </c>
      <c r="E56" s="34">
        <v>8.5</v>
      </c>
      <c r="F56" s="35">
        <v>0</v>
      </c>
      <c r="G56" s="42">
        <v>1.11</v>
      </c>
      <c r="H56" s="42">
        <v>1.11</v>
      </c>
      <c r="I56" s="117">
        <v>0</v>
      </c>
      <c r="J56" s="38"/>
      <c r="K56" s="14"/>
      <c r="L56" s="15"/>
      <c r="M56" s="15"/>
      <c r="N56" s="10"/>
      <c r="O56" s="13"/>
      <c r="P56" s="13"/>
    </row>
    <row r="57" spans="1:16" ht="36.75" customHeight="1" hidden="1">
      <c r="A57" s="115" t="s">
        <v>109</v>
      </c>
      <c r="B57" s="72"/>
      <c r="C57" s="36" t="s">
        <v>39</v>
      </c>
      <c r="D57" s="37" t="s">
        <v>40</v>
      </c>
      <c r="E57" s="34" t="s">
        <v>25</v>
      </c>
      <c r="F57" s="35">
        <v>0</v>
      </c>
      <c r="G57" s="42">
        <v>2.23</v>
      </c>
      <c r="H57" s="42">
        <v>2.23</v>
      </c>
      <c r="I57" s="117">
        <v>0</v>
      </c>
      <c r="J57" s="38"/>
      <c r="K57" s="14"/>
      <c r="L57" s="15"/>
      <c r="M57" s="15"/>
      <c r="N57" s="10"/>
      <c r="O57" s="13"/>
      <c r="P57" s="13"/>
    </row>
    <row r="58" spans="1:16" ht="27" customHeight="1" hidden="1">
      <c r="A58" s="115" t="s">
        <v>110</v>
      </c>
      <c r="B58" s="130"/>
      <c r="C58" s="31"/>
      <c r="D58" s="32" t="s">
        <v>42</v>
      </c>
      <c r="E58" s="34"/>
      <c r="F58" s="35"/>
      <c r="G58" s="42"/>
      <c r="H58" s="42"/>
      <c r="I58" s="117"/>
      <c r="J58" s="38"/>
      <c r="K58" s="14"/>
      <c r="L58" s="15"/>
      <c r="M58" s="15"/>
      <c r="N58" s="10"/>
      <c r="O58" s="13"/>
      <c r="P58" s="13"/>
    </row>
    <row r="59" spans="1:16" ht="27" customHeight="1" hidden="1">
      <c r="A59" s="115" t="s">
        <v>111</v>
      </c>
      <c r="B59" s="72"/>
      <c r="C59" s="36" t="s">
        <v>43</v>
      </c>
      <c r="D59" s="37" t="s">
        <v>44</v>
      </c>
      <c r="E59" s="34" t="s">
        <v>25</v>
      </c>
      <c r="F59" s="35">
        <v>0</v>
      </c>
      <c r="G59" s="42">
        <v>9.18</v>
      </c>
      <c r="H59" s="42">
        <v>9.18</v>
      </c>
      <c r="I59" s="117">
        <v>0</v>
      </c>
      <c r="J59" s="38"/>
      <c r="K59" s="14"/>
      <c r="L59" s="15"/>
      <c r="M59" s="15"/>
      <c r="N59" s="10"/>
      <c r="O59" s="13"/>
      <c r="P59" s="13"/>
    </row>
    <row r="60" spans="1:16" ht="37.5" customHeight="1" hidden="1">
      <c r="A60" s="115" t="s">
        <v>112</v>
      </c>
      <c r="B60" s="72"/>
      <c r="C60" s="36" t="s">
        <v>37</v>
      </c>
      <c r="D60" s="126" t="s">
        <v>38</v>
      </c>
      <c r="E60" s="34">
        <v>0</v>
      </c>
      <c r="F60" s="35">
        <v>0</v>
      </c>
      <c r="G60" s="42">
        <v>1.11</v>
      </c>
      <c r="H60" s="42">
        <v>1.11</v>
      </c>
      <c r="I60" s="117">
        <v>0</v>
      </c>
      <c r="J60" s="38"/>
      <c r="K60" s="14"/>
      <c r="L60" s="15"/>
      <c r="M60" s="15"/>
      <c r="N60" s="10"/>
      <c r="O60" s="13"/>
      <c r="P60" s="13"/>
    </row>
    <row r="61" spans="1:16" s="16" customFormat="1" ht="36" customHeight="1" hidden="1">
      <c r="A61" s="115" t="s">
        <v>113</v>
      </c>
      <c r="B61" s="72"/>
      <c r="C61" s="36" t="s">
        <v>45</v>
      </c>
      <c r="D61" s="37" t="s">
        <v>40</v>
      </c>
      <c r="E61" s="34" t="s">
        <v>25</v>
      </c>
      <c r="F61" s="35">
        <v>0</v>
      </c>
      <c r="G61" s="42">
        <v>2.23</v>
      </c>
      <c r="H61" s="42">
        <v>2.23</v>
      </c>
      <c r="I61" s="117">
        <v>0</v>
      </c>
      <c r="J61" s="38"/>
      <c r="K61" s="14"/>
      <c r="L61" s="15"/>
      <c r="M61" s="15"/>
      <c r="N61" s="10"/>
      <c r="O61" s="13"/>
      <c r="P61" s="13"/>
    </row>
    <row r="62" spans="1:16" s="16" customFormat="1" ht="36" customHeight="1" hidden="1" outlineLevel="1">
      <c r="A62" s="115" t="s">
        <v>114</v>
      </c>
      <c r="B62" s="130"/>
      <c r="C62" s="31" t="s">
        <v>25</v>
      </c>
      <c r="D62" s="32" t="s">
        <v>47</v>
      </c>
      <c r="E62" s="34"/>
      <c r="F62" s="35"/>
      <c r="G62" s="42"/>
      <c r="H62" s="42"/>
      <c r="I62" s="117"/>
      <c r="J62" s="38"/>
      <c r="K62" s="14"/>
      <c r="L62" s="15"/>
      <c r="M62" s="15"/>
      <c r="N62" s="10"/>
      <c r="O62" s="13"/>
      <c r="P62" s="13"/>
    </row>
    <row r="63" spans="1:16" ht="27" customHeight="1" hidden="1" outlineLevel="1">
      <c r="A63" s="115" t="s">
        <v>115</v>
      </c>
      <c r="B63" s="72"/>
      <c r="C63" s="36" t="s">
        <v>48</v>
      </c>
      <c r="D63" s="40" t="s">
        <v>49</v>
      </c>
      <c r="E63" s="35" t="s">
        <v>25</v>
      </c>
      <c r="F63" s="35"/>
      <c r="G63" s="42">
        <v>5.86</v>
      </c>
      <c r="H63" s="42">
        <v>5.86</v>
      </c>
      <c r="I63" s="117">
        <v>0</v>
      </c>
      <c r="J63" s="38"/>
      <c r="K63" s="39"/>
      <c r="L63" s="15"/>
      <c r="M63" s="15"/>
      <c r="N63" s="10"/>
      <c r="O63" s="13"/>
      <c r="P63" s="13"/>
    </row>
    <row r="64" spans="1:16" s="16" customFormat="1" ht="33" customHeight="1" hidden="1" outlineLevel="1">
      <c r="A64" s="115" t="s">
        <v>116</v>
      </c>
      <c r="B64" s="72"/>
      <c r="C64" s="36" t="s">
        <v>37</v>
      </c>
      <c r="D64" s="127" t="s">
        <v>50</v>
      </c>
      <c r="E64" s="35">
        <v>18.4</v>
      </c>
      <c r="F64" s="35"/>
      <c r="G64" s="42">
        <v>1.11</v>
      </c>
      <c r="H64" s="42">
        <v>1.11</v>
      </c>
      <c r="I64" s="117">
        <v>0</v>
      </c>
      <c r="J64" s="38"/>
      <c r="K64" s="39"/>
      <c r="L64" s="15"/>
      <c r="M64" s="15"/>
      <c r="N64" s="10"/>
      <c r="O64" s="13"/>
      <c r="P64" s="13"/>
    </row>
    <row r="65" spans="1:16" ht="39" customHeight="1" hidden="1" outlineLevel="1">
      <c r="A65" s="115" t="s">
        <v>117</v>
      </c>
      <c r="B65" s="72"/>
      <c r="C65" s="36" t="s">
        <v>51</v>
      </c>
      <c r="D65" s="40" t="s">
        <v>52</v>
      </c>
      <c r="E65" s="35" t="s">
        <v>25</v>
      </c>
      <c r="F65" s="35"/>
      <c r="G65" s="42">
        <v>3.8</v>
      </c>
      <c r="H65" s="42">
        <v>3.8</v>
      </c>
      <c r="I65" s="117">
        <v>0</v>
      </c>
      <c r="J65" s="38"/>
      <c r="K65" s="39"/>
      <c r="L65" s="15"/>
      <c r="M65" s="15"/>
      <c r="N65" s="10"/>
      <c r="O65" s="13"/>
      <c r="P65" s="13"/>
    </row>
    <row r="66" spans="1:16" ht="36.75" customHeight="1" hidden="1" outlineLevel="1">
      <c r="A66" s="115" t="s">
        <v>118</v>
      </c>
      <c r="B66" s="72"/>
      <c r="C66" s="36" t="s">
        <v>53</v>
      </c>
      <c r="D66" s="127" t="s">
        <v>54</v>
      </c>
      <c r="E66" s="35" t="s">
        <v>25</v>
      </c>
      <c r="F66" s="35"/>
      <c r="G66" s="42">
        <v>1.05</v>
      </c>
      <c r="H66" s="42">
        <v>1.05</v>
      </c>
      <c r="I66" s="117">
        <v>0</v>
      </c>
      <c r="J66" s="38"/>
      <c r="K66" s="39"/>
      <c r="L66" s="15"/>
      <c r="M66" s="15"/>
      <c r="N66" s="10"/>
      <c r="O66" s="13"/>
      <c r="P66" s="13"/>
    </row>
    <row r="67" spans="1:16" ht="32.25" customHeight="1" hidden="1" collapsed="1">
      <c r="A67" s="115" t="s">
        <v>119</v>
      </c>
      <c r="B67" s="71"/>
      <c r="C67" s="72"/>
      <c r="D67" s="37"/>
      <c r="E67" s="69"/>
      <c r="F67" s="69"/>
      <c r="G67" s="41"/>
      <c r="H67" s="41"/>
      <c r="I67" s="119">
        <v>0</v>
      </c>
      <c r="J67" s="38"/>
      <c r="K67" s="39"/>
      <c r="L67" s="15"/>
      <c r="M67" s="15"/>
      <c r="N67" s="10"/>
      <c r="O67" s="13"/>
      <c r="P67" s="13"/>
    </row>
    <row r="68" spans="1:16" ht="11.25" customHeight="1" thickBot="1">
      <c r="A68" s="118"/>
      <c r="B68" s="71"/>
      <c r="C68" s="71"/>
      <c r="D68" s="33"/>
      <c r="E68" s="69"/>
      <c r="F68" s="69"/>
      <c r="G68" s="70"/>
      <c r="H68" s="70"/>
      <c r="I68" s="120"/>
      <c r="J68" s="38"/>
      <c r="K68" s="39"/>
      <c r="L68" s="15"/>
      <c r="M68" s="15"/>
      <c r="N68" s="10"/>
      <c r="O68" s="13"/>
      <c r="P68" s="13"/>
    </row>
    <row r="69" spans="1:16" ht="16.5" customHeight="1" thickBot="1">
      <c r="A69" s="121"/>
      <c r="B69" s="73"/>
      <c r="C69" s="183"/>
      <c r="D69" s="185"/>
      <c r="E69" s="61"/>
      <c r="F69" s="74"/>
      <c r="G69" s="267" t="s">
        <v>56</v>
      </c>
      <c r="H69" s="268"/>
      <c r="I69" s="75">
        <f>I10+I18+I27+I36+I48</f>
        <v>17320.188599999998</v>
      </c>
      <c r="J69" s="38"/>
      <c r="K69" s="14"/>
      <c r="L69" s="15"/>
      <c r="M69" s="15"/>
      <c r="N69" s="10"/>
      <c r="O69" s="13"/>
      <c r="P69" s="13"/>
    </row>
    <row r="70" spans="1:16" s="16" customFormat="1" ht="36.75" customHeight="1">
      <c r="A70" s="122"/>
      <c r="B70" s="123"/>
      <c r="C70" s="123"/>
      <c r="D70" s="198" t="str">
        <f>DADOS!D5</f>
        <v>Caçapava do Sul, 27 de Março de 2019</v>
      </c>
      <c r="E70" s="274" t="s">
        <v>122</v>
      </c>
      <c r="F70" s="274"/>
      <c r="G70" s="274"/>
      <c r="H70" s="274"/>
      <c r="I70" s="275"/>
      <c r="J70" s="76"/>
      <c r="K70" s="76"/>
      <c r="L70" s="76"/>
      <c r="M70" s="15"/>
      <c r="N70" s="10"/>
      <c r="O70" s="13"/>
      <c r="P70" s="13"/>
    </row>
    <row r="71" spans="1:16" s="16" customFormat="1" ht="16.5" customHeight="1">
      <c r="A71" s="122"/>
      <c r="B71" s="123"/>
      <c r="C71" s="123"/>
      <c r="D71" s="182"/>
      <c r="E71" s="272" t="str">
        <f>DADOS!D11</f>
        <v>Giovani Amestoy - Prefeito Municipal</v>
      </c>
      <c r="F71" s="272"/>
      <c r="G71" s="272"/>
      <c r="H71" s="272"/>
      <c r="I71" s="273"/>
      <c r="J71" s="76"/>
      <c r="K71" s="76"/>
      <c r="L71" s="76"/>
      <c r="M71" s="15"/>
      <c r="N71" s="10"/>
      <c r="O71" s="13"/>
      <c r="P71" s="13"/>
    </row>
    <row r="72" spans="1:16" s="16" customFormat="1" ht="36" customHeight="1">
      <c r="A72" s="122"/>
      <c r="B72" s="123"/>
      <c r="C72" s="123"/>
      <c r="D72" s="123" t="s">
        <v>121</v>
      </c>
      <c r="E72" s="274" t="s">
        <v>122</v>
      </c>
      <c r="F72" s="274"/>
      <c r="G72" s="274"/>
      <c r="H72" s="274"/>
      <c r="I72" s="275"/>
      <c r="J72" s="76"/>
      <c r="K72" s="76"/>
      <c r="L72" s="76"/>
      <c r="M72" s="15"/>
      <c r="N72" s="10"/>
      <c r="O72" s="13"/>
      <c r="P72" s="13"/>
    </row>
    <row r="73" spans="1:16" s="16" customFormat="1" ht="18.75" customHeight="1" thickBot="1">
      <c r="A73" s="164"/>
      <c r="B73" s="165"/>
      <c r="C73" s="166"/>
      <c r="D73" s="181" t="str">
        <f>DADOS!D14</f>
        <v>Marcelo de Souza Silva - CREA/RS 081.674-D</v>
      </c>
      <c r="E73" s="270" t="s">
        <v>120</v>
      </c>
      <c r="F73" s="270"/>
      <c r="G73" s="270"/>
      <c r="H73" s="270"/>
      <c r="I73" s="271"/>
      <c r="J73" s="76"/>
      <c r="K73" s="76"/>
      <c r="L73" s="76"/>
      <c r="M73" s="43"/>
      <c r="N73" s="10"/>
      <c r="O73" s="13"/>
      <c r="P73" s="13"/>
    </row>
    <row r="74" spans="1:12" ht="23.2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1:12" ht="21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2" ht="21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1:12" ht="21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1:9" ht="13.5" customHeight="1">
      <c r="A78" s="17"/>
      <c r="B78" s="17"/>
      <c r="C78" s="17"/>
      <c r="D78" s="17"/>
      <c r="E78" s="17"/>
      <c r="F78" s="17"/>
      <c r="G78" s="44"/>
      <c r="H78" s="44"/>
      <c r="I78" s="17"/>
    </row>
    <row r="79" spans="1:9" ht="13.5" customHeight="1">
      <c r="A79" s="17"/>
      <c r="B79" s="17"/>
      <c r="C79" s="17"/>
      <c r="D79" s="17"/>
      <c r="E79" s="17"/>
      <c r="F79" s="17"/>
      <c r="G79" s="44"/>
      <c r="H79" s="44"/>
      <c r="I79" s="17"/>
    </row>
    <row r="80" spans="1:9" ht="13.5" customHeight="1">
      <c r="A80" s="17"/>
      <c r="B80" s="17"/>
      <c r="C80" s="17"/>
      <c r="D80" s="17"/>
      <c r="E80" s="17"/>
      <c r="F80" s="17"/>
      <c r="G80" s="44"/>
      <c r="H80" s="44"/>
      <c r="I80" s="17"/>
    </row>
    <row r="81" spans="1:9" ht="13.5" customHeight="1">
      <c r="A81" s="17"/>
      <c r="B81" s="17"/>
      <c r="C81" s="17"/>
      <c r="D81" s="17"/>
      <c r="E81" s="17"/>
      <c r="F81" s="17"/>
      <c r="G81" s="44"/>
      <c r="H81" s="44"/>
      <c r="I81" s="17"/>
    </row>
    <row r="82" spans="1:9" ht="13.5" customHeight="1">
      <c r="A82" s="17"/>
      <c r="B82" s="17"/>
      <c r="C82" s="17"/>
      <c r="D82" s="17"/>
      <c r="E82" s="17"/>
      <c r="F82" s="17"/>
      <c r="G82" s="44"/>
      <c r="H82" s="44"/>
      <c r="I82" s="17"/>
    </row>
    <row r="83" spans="1:9" ht="13.5" customHeight="1">
      <c r="A83" s="17"/>
      <c r="B83" s="17"/>
      <c r="C83" s="17"/>
      <c r="D83" s="17"/>
      <c r="E83" s="17"/>
      <c r="F83" s="17"/>
      <c r="G83" s="44"/>
      <c r="H83" s="44"/>
      <c r="I83" s="17"/>
    </row>
    <row r="84" spans="1:9" ht="13.5" customHeight="1">
      <c r="A84" s="17"/>
      <c r="B84" s="17"/>
      <c r="C84" s="17"/>
      <c r="D84" s="17"/>
      <c r="E84" s="17"/>
      <c r="F84" s="17"/>
      <c r="G84" s="44"/>
      <c r="H84" s="44"/>
      <c r="I84" s="17"/>
    </row>
    <row r="85" spans="1:9" ht="13.5" customHeight="1">
      <c r="A85" s="17"/>
      <c r="B85" s="17"/>
      <c r="C85" s="17"/>
      <c r="D85" s="17"/>
      <c r="E85" s="17"/>
      <c r="F85" s="17"/>
      <c r="G85" s="44"/>
      <c r="H85" s="44"/>
      <c r="I85" s="17"/>
    </row>
    <row r="86" spans="1:9" ht="13.5" customHeight="1">
      <c r="A86" s="17"/>
      <c r="B86" s="17"/>
      <c r="C86" s="17"/>
      <c r="D86" s="17"/>
      <c r="E86" s="17"/>
      <c r="F86" s="17"/>
      <c r="G86" s="44"/>
      <c r="H86" s="44"/>
      <c r="I86" s="17"/>
    </row>
    <row r="87" spans="1:9" ht="13.5" customHeight="1">
      <c r="A87" s="17"/>
      <c r="B87" s="17"/>
      <c r="C87" s="17"/>
      <c r="D87" s="17"/>
      <c r="E87" s="17"/>
      <c r="F87" s="17"/>
      <c r="G87" s="44"/>
      <c r="H87" s="44"/>
      <c r="I87" s="17"/>
    </row>
    <row r="88" spans="1:9" ht="13.5" customHeight="1">
      <c r="A88" s="17"/>
      <c r="B88" s="17"/>
      <c r="C88" s="17"/>
      <c r="D88" s="17"/>
      <c r="E88" s="17"/>
      <c r="F88" s="17"/>
      <c r="G88" s="44"/>
      <c r="H88" s="44"/>
      <c r="I88" s="17"/>
    </row>
  </sheetData>
  <sheetProtection/>
  <mergeCells count="23">
    <mergeCell ref="B7:B8"/>
    <mergeCell ref="G10:H10"/>
    <mergeCell ref="G18:H18"/>
    <mergeCell ref="D7:D8"/>
    <mergeCell ref="G48:H48"/>
    <mergeCell ref="G27:H27"/>
    <mergeCell ref="G36:H36"/>
    <mergeCell ref="G69:H69"/>
    <mergeCell ref="I7:I8"/>
    <mergeCell ref="E73:I73"/>
    <mergeCell ref="E71:I71"/>
    <mergeCell ref="E70:I70"/>
    <mergeCell ref="E72:I72"/>
    <mergeCell ref="F5:G6"/>
    <mergeCell ref="H7:H8"/>
    <mergeCell ref="A1:D6"/>
    <mergeCell ref="E1:I2"/>
    <mergeCell ref="F3:I4"/>
    <mergeCell ref="A7:A8"/>
    <mergeCell ref="C7:C8"/>
    <mergeCell ref="E7:E8"/>
    <mergeCell ref="F7:F8"/>
    <mergeCell ref="G7:G8"/>
  </mergeCells>
  <printOptions horizontalCentered="1"/>
  <pageMargins left="0.3937007874015748" right="0.3937007874015748" top="0.5905511811023623" bottom="0.3937007874015748" header="0.7874015748031497" footer="0.3937007874015748"/>
  <pageSetup fitToHeight="0" fitToWidth="1" horizontalDpi="600" verticalDpi="600" orientation="landscape" paperSize="9" scale="68" r:id="rId4"/>
  <rowBreaks count="1" manualBreakCount="1">
    <brk id="47" max="8" man="1"/>
  </rowBreaks>
  <legacyDrawing r:id="rId3"/>
  <oleObjects>
    <oleObject progId="" shapeId="18463542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1">
      <selection activeCell="K21" sqref="K21"/>
    </sheetView>
  </sheetViews>
  <sheetFormatPr defaultColWidth="8.5" defaultRowHeight="14.25"/>
  <cols>
    <col min="1" max="1" width="8.5" style="8" customWidth="1"/>
    <col min="2" max="2" width="45.8984375" style="48" customWidth="1"/>
    <col min="3" max="3" width="7.59765625" style="8" customWidth="1"/>
    <col min="4" max="4" width="14.59765625" style="8" customWidth="1"/>
    <col min="5" max="5" width="7.69921875" style="8" customWidth="1"/>
    <col min="6" max="7" width="14.59765625" style="8" customWidth="1"/>
    <col min="8" max="8" width="7.59765625" style="8" customWidth="1"/>
    <col min="9" max="16384" width="8.5" style="8" customWidth="1"/>
  </cols>
  <sheetData>
    <row r="1" spans="1:8" ht="14.25">
      <c r="A1" s="280"/>
      <c r="B1" s="281"/>
      <c r="C1" s="281"/>
      <c r="D1" s="281"/>
      <c r="E1" s="281"/>
      <c r="F1" s="281"/>
      <c r="G1" s="281"/>
      <c r="H1" s="282"/>
    </row>
    <row r="2" spans="1:8" ht="66" customHeight="1" thickBot="1">
      <c r="A2" s="283"/>
      <c r="B2" s="284"/>
      <c r="C2" s="284"/>
      <c r="D2" s="284"/>
      <c r="E2" s="284"/>
      <c r="F2" s="284"/>
      <c r="G2" s="284"/>
      <c r="H2" s="285"/>
    </row>
    <row r="3" spans="1:8" ht="16.5" customHeight="1" thickBot="1">
      <c r="A3" s="141"/>
      <c r="B3" s="141"/>
      <c r="C3" s="141"/>
      <c r="D3" s="141"/>
      <c r="E3" s="141"/>
      <c r="F3" s="141"/>
      <c r="G3" s="141"/>
      <c r="H3" s="141"/>
    </row>
    <row r="4" spans="1:16" ht="19.5" customHeight="1">
      <c r="A4" s="296" t="s">
        <v>86</v>
      </c>
      <c r="B4" s="297"/>
      <c r="C4" s="290" t="s">
        <v>18</v>
      </c>
      <c r="D4" s="291"/>
      <c r="E4" s="291"/>
      <c r="F4" s="291"/>
      <c r="G4" s="291"/>
      <c r="H4" s="292"/>
      <c r="I4" s="20"/>
      <c r="J4" s="20"/>
      <c r="K4" s="20"/>
      <c r="L4" s="20"/>
      <c r="M4" s="20"/>
      <c r="N4" s="20"/>
      <c r="O4" s="20"/>
      <c r="P4" s="10"/>
    </row>
    <row r="5" spans="1:16" ht="9.75" customHeight="1">
      <c r="A5" s="298"/>
      <c r="B5" s="299"/>
      <c r="C5" s="293"/>
      <c r="D5" s="294"/>
      <c r="E5" s="294"/>
      <c r="F5" s="294"/>
      <c r="G5" s="294"/>
      <c r="H5" s="295"/>
      <c r="I5" s="20"/>
      <c r="J5" s="20"/>
      <c r="K5" s="20"/>
      <c r="L5" s="20"/>
      <c r="M5" s="20"/>
      <c r="N5" s="20"/>
      <c r="O5" s="20"/>
      <c r="P5" s="10"/>
    </row>
    <row r="6" spans="1:16" ht="19.5" customHeight="1">
      <c r="A6" s="298"/>
      <c r="B6" s="299"/>
      <c r="C6" s="98" t="s">
        <v>9</v>
      </c>
      <c r="D6" s="286" t="str">
        <f>DADOS!D16</f>
        <v>Estrutura Física Pronto Atendimento - Complementação</v>
      </c>
      <c r="E6" s="286"/>
      <c r="F6" s="286"/>
      <c r="G6" s="286"/>
      <c r="H6" s="287"/>
      <c r="I6" s="23"/>
      <c r="J6" s="23"/>
      <c r="K6" s="23"/>
      <c r="L6" s="23"/>
      <c r="M6" s="23"/>
      <c r="N6" s="23"/>
      <c r="O6" s="23"/>
      <c r="P6" s="10"/>
    </row>
    <row r="7" spans="1:16" ht="7.5" customHeight="1">
      <c r="A7" s="298"/>
      <c r="B7" s="299"/>
      <c r="C7" s="99"/>
      <c r="D7" s="288"/>
      <c r="E7" s="288"/>
      <c r="F7" s="288"/>
      <c r="G7" s="288"/>
      <c r="H7" s="289"/>
      <c r="I7" s="23"/>
      <c r="J7" s="23"/>
      <c r="K7" s="23"/>
      <c r="L7" s="23"/>
      <c r="M7" s="23"/>
      <c r="N7" s="23"/>
      <c r="O7" s="23"/>
      <c r="P7" s="10"/>
    </row>
    <row r="8" spans="1:16" ht="19.5" customHeight="1" thickBot="1">
      <c r="A8" s="300"/>
      <c r="B8" s="301"/>
      <c r="C8" s="100" t="s">
        <v>19</v>
      </c>
      <c r="D8" s="305" t="str">
        <f>DADOS!D7</f>
        <v>Fevereiro - 2019 - Com desoneração</v>
      </c>
      <c r="E8" s="305"/>
      <c r="F8" s="305"/>
      <c r="G8" s="101" t="s">
        <v>80</v>
      </c>
      <c r="H8" s="102">
        <f>BDI!E28</f>
        <v>26.4</v>
      </c>
      <c r="I8" s="18"/>
      <c r="J8" s="18"/>
      <c r="K8" s="18"/>
      <c r="L8" s="18"/>
      <c r="M8" s="25"/>
      <c r="N8" s="22"/>
      <c r="O8" s="26"/>
      <c r="P8" s="10"/>
    </row>
    <row r="9" spans="1:8" ht="16.5" customHeight="1" thickBot="1">
      <c r="A9" s="302"/>
      <c r="B9" s="303"/>
      <c r="C9" s="303"/>
      <c r="D9" s="303"/>
      <c r="E9" s="303"/>
      <c r="F9" s="303"/>
      <c r="G9" s="303"/>
      <c r="H9" s="304"/>
    </row>
    <row r="10" spans="1:8" ht="19.5" customHeight="1">
      <c r="A10" s="314" t="s">
        <v>60</v>
      </c>
      <c r="B10" s="315"/>
      <c r="C10" s="322" t="s">
        <v>139</v>
      </c>
      <c r="D10" s="323"/>
      <c r="E10" s="323"/>
      <c r="F10" s="324"/>
      <c r="G10" s="206"/>
      <c r="H10" s="206"/>
    </row>
    <row r="11" spans="1:8" ht="19.5" customHeight="1">
      <c r="A11" s="316"/>
      <c r="B11" s="317"/>
      <c r="C11" s="320" t="s">
        <v>85</v>
      </c>
      <c r="D11" s="321"/>
      <c r="E11" s="306" t="s">
        <v>145</v>
      </c>
      <c r="F11" s="307"/>
      <c r="G11" s="207" t="s">
        <v>87</v>
      </c>
      <c r="H11" s="209"/>
    </row>
    <row r="12" spans="1:8" ht="16.5" customHeight="1" thickBot="1">
      <c r="A12" s="318"/>
      <c r="B12" s="319"/>
      <c r="C12" s="205" t="s">
        <v>57</v>
      </c>
      <c r="D12" s="106" t="s">
        <v>88</v>
      </c>
      <c r="E12" s="106" t="s">
        <v>57</v>
      </c>
      <c r="F12" s="107" t="s">
        <v>88</v>
      </c>
      <c r="G12" s="208" t="s">
        <v>89</v>
      </c>
      <c r="H12" s="208" t="s">
        <v>57</v>
      </c>
    </row>
    <row r="13" spans="1:8" ht="16.5" customHeight="1" thickBot="1">
      <c r="A13" s="61"/>
      <c r="H13" s="94"/>
    </row>
    <row r="14" spans="1:8" ht="19.5" customHeight="1">
      <c r="A14" s="167">
        <v>1</v>
      </c>
      <c r="B14" s="168" t="str">
        <f>ORÇAMENTO!D10</f>
        <v>ALVENARIAS E ELEVAÇÕES</v>
      </c>
      <c r="C14" s="169">
        <v>100</v>
      </c>
      <c r="D14" s="170">
        <f>G14*C14/100</f>
        <v>3516.0139999999997</v>
      </c>
      <c r="E14" s="169"/>
      <c r="F14" s="170">
        <f>G14*E14/100</f>
        <v>0</v>
      </c>
      <c r="G14" s="171">
        <f>ORÇAMENTO!I10</f>
        <v>3516.0139999999997</v>
      </c>
      <c r="H14" s="172">
        <f>G14*100/$G$21</f>
        <v>20.30009072764947</v>
      </c>
    </row>
    <row r="15" spans="1:8" s="46" customFormat="1" ht="19.5" customHeight="1">
      <c r="A15" s="173">
        <v>2</v>
      </c>
      <c r="B15" s="109" t="str">
        <f>ORÇAMENTO!D18</f>
        <v>REVESTIMENTOS</v>
      </c>
      <c r="C15" s="104">
        <v>100</v>
      </c>
      <c r="D15" s="105">
        <f>G15*C15/100</f>
        <v>5533.701999999998</v>
      </c>
      <c r="E15" s="104"/>
      <c r="F15" s="105">
        <f>G15*E15/100</f>
        <v>0</v>
      </c>
      <c r="G15" s="108">
        <f>ORÇAMENTO!I18</f>
        <v>5533.701999999998</v>
      </c>
      <c r="H15" s="174">
        <f>G15*100/$G$21</f>
        <v>31.949432698440702</v>
      </c>
    </row>
    <row r="16" spans="1:8" s="46" customFormat="1" ht="19.5" customHeight="1">
      <c r="A16" s="173">
        <v>3</v>
      </c>
      <c r="B16" s="109" t="str">
        <f>ORÇAMENTO!D27</f>
        <v>ESQUADRIAS</v>
      </c>
      <c r="C16" s="104"/>
      <c r="D16" s="105">
        <f>G16*C16/100</f>
        <v>0</v>
      </c>
      <c r="E16" s="104">
        <v>100</v>
      </c>
      <c r="F16" s="105">
        <f>G16*E16/100</f>
        <v>3154.4526000000014</v>
      </c>
      <c r="G16" s="108">
        <f>ORÇAMENTO!I27</f>
        <v>3154.452600000001</v>
      </c>
      <c r="H16" s="174">
        <f>G16*100/$G$21</f>
        <v>18.21257650739439</v>
      </c>
    </row>
    <row r="17" spans="1:8" s="46" customFormat="1" ht="19.5" customHeight="1">
      <c r="A17" s="173">
        <v>4</v>
      </c>
      <c r="B17" s="109" t="str">
        <f>ORÇAMENTO!D36</f>
        <v>ADEQUAÇÃO DE INSTALAÇÕES E EQUIPAMENTOS</v>
      </c>
      <c r="C17" s="104"/>
      <c r="D17" s="105">
        <f>G17*C17/100</f>
        <v>0</v>
      </c>
      <c r="E17" s="104">
        <v>100</v>
      </c>
      <c r="F17" s="105">
        <f>G17*E17/100</f>
        <v>3156.82</v>
      </c>
      <c r="G17" s="108">
        <f>ORÇAMENTO!I36</f>
        <v>3156.8199999999997</v>
      </c>
      <c r="H17" s="174">
        <f>G17*100/$G$21</f>
        <v>18.226244949780746</v>
      </c>
    </row>
    <row r="18" spans="1:8" s="46" customFormat="1" ht="19.5" customHeight="1" thickBot="1">
      <c r="A18" s="175">
        <v>5</v>
      </c>
      <c r="B18" s="176" t="str">
        <f>ORÇAMENTO!D48</f>
        <v>SERVIÇOS COMPLEMENTARES</v>
      </c>
      <c r="C18" s="177"/>
      <c r="D18" s="178">
        <f>G18*C18/100</f>
        <v>0</v>
      </c>
      <c r="E18" s="177">
        <v>100</v>
      </c>
      <c r="F18" s="178">
        <f>G18*E18/100</f>
        <v>1959.2</v>
      </c>
      <c r="G18" s="179">
        <f>ORÇAMENTO!I48</f>
        <v>1959.2</v>
      </c>
      <c r="H18" s="180">
        <f>G18*100/$G$21</f>
        <v>11.3116551167347</v>
      </c>
    </row>
    <row r="19" spans="1:8" ht="16.5" customHeight="1" thickBot="1">
      <c r="A19" s="95"/>
      <c r="B19" s="95"/>
      <c r="C19" s="103"/>
      <c r="D19" s="103"/>
      <c r="E19" s="103"/>
      <c r="F19" s="103"/>
      <c r="G19" s="103"/>
      <c r="H19" s="103"/>
    </row>
    <row r="20" spans="1:8" ht="15.75" customHeight="1">
      <c r="A20" s="95"/>
      <c r="B20" s="155" t="s">
        <v>90</v>
      </c>
      <c r="C20" s="156">
        <f>(D20*100)/G21</f>
        <v>52.24952342609017</v>
      </c>
      <c r="D20" s="157">
        <f>SUM(D14:D18)</f>
        <v>9049.715999999999</v>
      </c>
      <c r="E20" s="156">
        <f>(F20*100)/G21</f>
        <v>47.75047657390984</v>
      </c>
      <c r="F20" s="157">
        <f>SUM(F14:F18)</f>
        <v>8270.472600000003</v>
      </c>
      <c r="G20" s="327" t="s">
        <v>91</v>
      </c>
      <c r="H20" s="328"/>
    </row>
    <row r="21" spans="1:8" ht="15.75" customHeight="1" thickBot="1">
      <c r="A21" s="95"/>
      <c r="B21" s="158" t="s">
        <v>92</v>
      </c>
      <c r="C21" s="159">
        <f>C20</f>
        <v>52.24952342609017</v>
      </c>
      <c r="D21" s="160">
        <f>D20</f>
        <v>9049.715999999999</v>
      </c>
      <c r="E21" s="159">
        <f>(F21*100)/G21</f>
        <v>100.00000000000001</v>
      </c>
      <c r="F21" s="160">
        <f>D21+F20</f>
        <v>17320.1886</v>
      </c>
      <c r="G21" s="161">
        <f>SUM(G14:G18)</f>
        <v>17320.188599999998</v>
      </c>
      <c r="H21" s="162">
        <f>SUM(H14:H18)</f>
        <v>100.00000000000001</v>
      </c>
    </row>
    <row r="22" ht="15.75" customHeight="1"/>
    <row r="23" spans="2:14" s="16" customFormat="1" ht="39.75" customHeight="1">
      <c r="B23" s="310" t="str">
        <f>DADOS!D5</f>
        <v>Caçapava do Sul, 27 de Março de 2019</v>
      </c>
      <c r="C23" s="311"/>
      <c r="D23" s="76"/>
      <c r="E23" s="329"/>
      <c r="F23" s="329"/>
      <c r="G23" s="329"/>
      <c r="H23" s="76"/>
      <c r="I23" s="76"/>
      <c r="J23" s="76"/>
      <c r="K23" s="15"/>
      <c r="L23" s="10"/>
      <c r="M23" s="13"/>
      <c r="N23" s="13"/>
    </row>
    <row r="24" spans="2:14" ht="19.5" customHeight="1">
      <c r="B24" s="308"/>
      <c r="C24" s="308"/>
      <c r="D24" s="184"/>
      <c r="E24" s="308"/>
      <c r="F24" s="308"/>
      <c r="G24" s="308"/>
      <c r="H24" s="76"/>
      <c r="I24" s="76"/>
      <c r="J24" s="76"/>
      <c r="K24" s="43"/>
      <c r="L24" s="10"/>
      <c r="M24" s="13"/>
      <c r="N24" s="13"/>
    </row>
    <row r="25" spans="2:14" ht="39.75" customHeight="1">
      <c r="B25" s="312" t="s">
        <v>123</v>
      </c>
      <c r="C25" s="312"/>
      <c r="D25" s="312" t="s">
        <v>123</v>
      </c>
      <c r="E25" s="312"/>
      <c r="F25" s="312"/>
      <c r="G25" s="312"/>
      <c r="H25" s="76"/>
      <c r="I25" s="76"/>
      <c r="J25" s="76"/>
      <c r="K25" s="43"/>
      <c r="L25" s="10"/>
      <c r="M25" s="13"/>
      <c r="N25" s="13"/>
    </row>
    <row r="26" spans="2:14" s="16" customFormat="1" ht="19.5" customHeight="1">
      <c r="B26" s="309" t="str">
        <f>DADOS!D14</f>
        <v>Marcelo de Souza Silva - CREA/RS 081.674-D</v>
      </c>
      <c r="C26" s="309"/>
      <c r="D26" s="313" t="str">
        <f>DADOS!D13</f>
        <v>Pacífico J. Vargas - Arquiteto e Urbanista CAU-RS A12.407-9</v>
      </c>
      <c r="E26" s="313"/>
      <c r="F26" s="313"/>
      <c r="G26" s="313"/>
      <c r="H26" s="76"/>
      <c r="I26" s="76"/>
      <c r="J26" s="76"/>
      <c r="K26" s="43"/>
      <c r="L26" s="10"/>
      <c r="M26" s="13"/>
      <c r="N26" s="13"/>
    </row>
    <row r="27" spans="2:8" ht="15.75" customHeight="1">
      <c r="B27" s="141"/>
      <c r="C27" s="61"/>
      <c r="D27" s="61"/>
      <c r="E27" s="97"/>
      <c r="F27" s="61"/>
      <c r="G27" s="97"/>
      <c r="H27" s="97"/>
    </row>
    <row r="28" spans="2:8" ht="26.25" customHeight="1">
      <c r="B28" s="96"/>
      <c r="C28" s="325"/>
      <c r="D28" s="325"/>
      <c r="E28" s="128"/>
      <c r="F28" s="128"/>
      <c r="G28" s="326"/>
      <c r="H28" s="326"/>
    </row>
    <row r="29" ht="15.75" customHeight="1"/>
    <row r="30" ht="14.25"/>
    <row r="31" ht="15.75" customHeight="1"/>
    <row r="32" ht="15.75" customHeight="1"/>
    <row r="33" ht="15.75" customHeight="1"/>
    <row r="34" ht="15.75" customHeight="1"/>
    <row r="35" ht="48" customHeight="1"/>
    <row r="36" ht="7.5" customHeight="1"/>
    <row r="37" ht="14.25"/>
    <row r="38" spans="1:8" ht="60" customHeight="1">
      <c r="A38" s="47"/>
      <c r="B38" s="46"/>
      <c r="C38" s="46"/>
      <c r="D38" s="46"/>
      <c r="E38" s="46"/>
      <c r="F38" s="46"/>
      <c r="G38" s="46"/>
      <c r="H38" s="46"/>
    </row>
    <row r="39" spans="1:8" ht="40.5" customHeight="1">
      <c r="A39" s="47"/>
      <c r="B39" s="46"/>
      <c r="C39" s="46"/>
      <c r="D39" s="46"/>
      <c r="E39" s="46"/>
      <c r="F39" s="46"/>
      <c r="G39" s="46"/>
      <c r="H39" s="46"/>
    </row>
    <row r="40" s="46" customFormat="1" ht="15.75">
      <c r="A40" s="47"/>
    </row>
    <row r="41" spans="1:8" ht="15.75">
      <c r="A41" s="47"/>
      <c r="B41" s="46"/>
      <c r="C41" s="46"/>
      <c r="D41" s="46"/>
      <c r="E41" s="46"/>
      <c r="F41" s="46"/>
      <c r="G41" s="46"/>
      <c r="H41" s="46"/>
    </row>
    <row r="42" spans="1:8" ht="15.75">
      <c r="A42" s="47"/>
      <c r="B42" s="46"/>
      <c r="C42" s="46"/>
      <c r="D42" s="46"/>
      <c r="E42" s="46"/>
      <c r="F42" s="46"/>
      <c r="G42" s="46"/>
      <c r="H42" s="46"/>
    </row>
    <row r="43" spans="1:8" ht="15.75">
      <c r="A43" s="47"/>
      <c r="B43" s="46"/>
      <c r="C43" s="46"/>
      <c r="D43" s="46"/>
      <c r="E43" s="46"/>
      <c r="F43" s="46"/>
      <c r="G43" s="46"/>
      <c r="H43" s="46"/>
    </row>
    <row r="44" spans="1:8" ht="15.75">
      <c r="A44" s="47"/>
      <c r="B44" s="46"/>
      <c r="C44" s="46"/>
      <c r="D44" s="46"/>
      <c r="E44" s="46"/>
      <c r="F44" s="46"/>
      <c r="G44" s="46"/>
      <c r="H44" s="46"/>
    </row>
    <row r="45" spans="1:8" ht="15.75">
      <c r="A45" s="47"/>
      <c r="B45" s="46"/>
      <c r="C45" s="46"/>
      <c r="D45" s="46"/>
      <c r="E45" s="46"/>
      <c r="F45" s="46"/>
      <c r="G45" s="46"/>
      <c r="H45" s="46"/>
    </row>
    <row r="46" spans="1:8" ht="15.75">
      <c r="A46" s="47"/>
      <c r="B46"/>
      <c r="C46"/>
      <c r="D46"/>
      <c r="E46"/>
      <c r="F46"/>
      <c r="G46"/>
      <c r="H46"/>
    </row>
    <row r="47" spans="1:8" ht="15.75">
      <c r="A47" s="47"/>
      <c r="B47"/>
      <c r="C47"/>
      <c r="D47"/>
      <c r="E47"/>
      <c r="F47"/>
      <c r="G47"/>
      <c r="H47"/>
    </row>
    <row r="48" spans="1:8" ht="15.75">
      <c r="A48" s="47"/>
      <c r="B48"/>
      <c r="C48"/>
      <c r="D48"/>
      <c r="E48"/>
      <c r="F48"/>
      <c r="G48"/>
      <c r="H48"/>
    </row>
    <row r="49" spans="1:8" ht="15.75">
      <c r="A49" s="47"/>
      <c r="B49"/>
      <c r="C49"/>
      <c r="D49"/>
      <c r="E49"/>
      <c r="F49"/>
      <c r="G49"/>
      <c r="H49"/>
    </row>
    <row r="50" spans="1:8" ht="15.75">
      <c r="A50" s="47"/>
      <c r="B50"/>
      <c r="C50"/>
      <c r="D50"/>
      <c r="E50"/>
      <c r="F50"/>
      <c r="G50"/>
      <c r="H50"/>
    </row>
    <row r="51" spans="1:8" ht="15.75">
      <c r="A51" s="47"/>
      <c r="B51"/>
      <c r="C51"/>
      <c r="D51"/>
      <c r="E51"/>
      <c r="F51"/>
      <c r="G51"/>
      <c r="H51"/>
    </row>
    <row r="52" spans="1:8" ht="15.75">
      <c r="A52" s="47"/>
      <c r="B52"/>
      <c r="C52"/>
      <c r="D52"/>
      <c r="E52"/>
      <c r="F52"/>
      <c r="G52"/>
      <c r="H52"/>
    </row>
    <row r="53" spans="1:8" ht="15.75">
      <c r="A53" s="47"/>
      <c r="B53"/>
      <c r="C53"/>
      <c r="D53"/>
      <c r="E53"/>
      <c r="F53"/>
      <c r="G53"/>
      <c r="H53"/>
    </row>
    <row r="54" spans="1:8" ht="15.75">
      <c r="A54" s="47"/>
      <c r="B54"/>
      <c r="C54"/>
      <c r="D54"/>
      <c r="E54"/>
      <c r="F54"/>
      <c r="G54"/>
      <c r="H54"/>
    </row>
    <row r="55" spans="1:8" ht="15.75">
      <c r="A55" s="47"/>
      <c r="B55"/>
      <c r="C55"/>
      <c r="D55"/>
      <c r="E55"/>
      <c r="F55"/>
      <c r="G55"/>
      <c r="H55"/>
    </row>
    <row r="56" spans="1:8" ht="15.75">
      <c r="A56" s="47"/>
      <c r="B56"/>
      <c r="C56"/>
      <c r="D56"/>
      <c r="E56"/>
      <c r="F56"/>
      <c r="G56"/>
      <c r="H56"/>
    </row>
    <row r="57" spans="1:8" ht="15.75">
      <c r="A57" s="47"/>
      <c r="B57"/>
      <c r="C57"/>
      <c r="D57"/>
      <c r="E57"/>
      <c r="F57"/>
      <c r="G57"/>
      <c r="H57"/>
    </row>
    <row r="58" spans="1:8" ht="15.75">
      <c r="A58" s="47"/>
      <c r="B58"/>
      <c r="C58"/>
      <c r="D58"/>
      <c r="E58"/>
      <c r="F58"/>
      <c r="G58"/>
      <c r="H58"/>
    </row>
    <row r="59" spans="1:8" ht="15.75">
      <c r="A59" s="47"/>
      <c r="B59"/>
      <c r="C59"/>
      <c r="D59"/>
      <c r="E59"/>
      <c r="F59"/>
      <c r="G59"/>
      <c r="H59"/>
    </row>
    <row r="60" spans="1:8" ht="15.75">
      <c r="A60" s="47"/>
      <c r="B60"/>
      <c r="C60"/>
      <c r="D60"/>
      <c r="E60"/>
      <c r="F60"/>
      <c r="G60"/>
      <c r="H60"/>
    </row>
    <row r="61" spans="1:8" ht="15.75">
      <c r="A61" s="47"/>
      <c r="B61"/>
      <c r="C61"/>
      <c r="D61"/>
      <c r="E61"/>
      <c r="F61"/>
      <c r="G61"/>
      <c r="H61"/>
    </row>
    <row r="62" spans="1:8" ht="15.75">
      <c r="A62" s="47"/>
      <c r="B62"/>
      <c r="C62"/>
      <c r="D62"/>
      <c r="E62"/>
      <c r="F62"/>
      <c r="G62"/>
      <c r="H62"/>
    </row>
    <row r="63" spans="1:8" ht="14.25">
      <c r="A63"/>
      <c r="B63"/>
      <c r="C63"/>
      <c r="D63"/>
      <c r="E63"/>
      <c r="F63"/>
      <c r="G63"/>
      <c r="H63"/>
    </row>
    <row r="64" spans="1:8" ht="14.25">
      <c r="A64"/>
      <c r="B64"/>
      <c r="C64"/>
      <c r="D64"/>
      <c r="E64"/>
      <c r="F64"/>
      <c r="G64"/>
      <c r="H64"/>
    </row>
    <row r="65" spans="1:8" ht="14.25">
      <c r="A65"/>
      <c r="B65"/>
      <c r="C65"/>
      <c r="D65"/>
      <c r="E65"/>
      <c r="F65"/>
      <c r="G65"/>
      <c r="H65"/>
    </row>
    <row r="66" spans="1:8" ht="14.25">
      <c r="A66"/>
      <c r="B66"/>
      <c r="C66"/>
      <c r="D66"/>
      <c r="E66"/>
      <c r="F66"/>
      <c r="G66"/>
      <c r="H66"/>
    </row>
    <row r="67" spans="1:8" ht="15.75">
      <c r="A67" s="47"/>
      <c r="B67" s="46"/>
      <c r="C67" s="46"/>
      <c r="D67" s="46"/>
      <c r="E67" s="46"/>
      <c r="F67" s="46"/>
      <c r="G67" s="46"/>
      <c r="H67" s="46"/>
    </row>
  </sheetData>
  <sheetProtection/>
  <mergeCells count="21">
    <mergeCell ref="C28:D28"/>
    <mergeCell ref="G28:H28"/>
    <mergeCell ref="E24:G24"/>
    <mergeCell ref="D25:G25"/>
    <mergeCell ref="G20:H20"/>
    <mergeCell ref="E23:G23"/>
    <mergeCell ref="E11:F11"/>
    <mergeCell ref="B24:C24"/>
    <mergeCell ref="B26:C26"/>
    <mergeCell ref="B23:C23"/>
    <mergeCell ref="B25:C25"/>
    <mergeCell ref="D26:G26"/>
    <mergeCell ref="A10:B12"/>
    <mergeCell ref="C11:D11"/>
    <mergeCell ref="C10:F10"/>
    <mergeCell ref="A1:H2"/>
    <mergeCell ref="D6:H7"/>
    <mergeCell ref="C4:H5"/>
    <mergeCell ref="A4:B8"/>
    <mergeCell ref="A9:H9"/>
    <mergeCell ref="D8:F8"/>
  </mergeCells>
  <printOptions horizontalCentered="1" verticalCentered="1"/>
  <pageMargins left="0.39370078740157477" right="0.39370078740157477" top="1.1811023622047243" bottom="0.9838582677165354" header="0.7874015748031495" footer="0.5901574803149606"/>
  <pageSetup fitToHeight="0" fitToWidth="0" horizontalDpi="600" verticalDpi="600" orientation="landscape" paperSize="9" scale="73" r:id="rId3"/>
  <legacyDrawing r:id="rId2"/>
  <oleObjects>
    <oleObject progId="" shapeId="13161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view="pageBreakPreview" zoomScale="106" zoomScaleSheetLayoutView="106" zoomScalePageLayoutView="0" workbookViewId="0" topLeftCell="A1">
      <selection activeCell="G16" sqref="G16"/>
    </sheetView>
  </sheetViews>
  <sheetFormatPr defaultColWidth="8.5" defaultRowHeight="14.25"/>
  <cols>
    <col min="1" max="1" width="8.5" style="8" customWidth="1"/>
    <col min="2" max="2" width="6.8984375" style="8" customWidth="1"/>
    <col min="3" max="3" width="35.3984375" style="8" customWidth="1"/>
    <col min="4" max="4" width="17.3984375" style="8" customWidth="1"/>
    <col min="5" max="5" width="20.5" style="8" customWidth="1"/>
    <col min="6" max="16384" width="8.5" style="8" customWidth="1"/>
  </cols>
  <sheetData>
    <row r="1" ht="15" thickBot="1"/>
    <row r="2" spans="2:5" ht="13.5" customHeight="1">
      <c r="B2" s="336"/>
      <c r="C2" s="337"/>
      <c r="D2" s="337"/>
      <c r="E2" s="338"/>
    </row>
    <row r="3" spans="2:5" ht="13.5" customHeight="1">
      <c r="B3" s="339"/>
      <c r="C3" s="274"/>
      <c r="D3" s="274"/>
      <c r="E3" s="275"/>
    </row>
    <row r="4" spans="2:5" ht="13.5" customHeight="1">
      <c r="B4" s="339"/>
      <c r="C4" s="274"/>
      <c r="D4" s="274"/>
      <c r="E4" s="275"/>
    </row>
    <row r="5" spans="2:5" ht="13.5" customHeight="1" thickBot="1">
      <c r="B5" s="340"/>
      <c r="C5" s="341"/>
      <c r="D5" s="341"/>
      <c r="E5" s="342"/>
    </row>
    <row r="6" spans="2:5" ht="6" customHeight="1" thickBot="1">
      <c r="B6" s="83"/>
      <c r="C6" s="83"/>
      <c r="D6" s="83"/>
      <c r="E6" s="83"/>
    </row>
    <row r="7" spans="2:5" ht="14.25" customHeight="1">
      <c r="B7" s="330" t="s">
        <v>58</v>
      </c>
      <c r="C7" s="331"/>
      <c r="D7" s="331"/>
      <c r="E7" s="332"/>
    </row>
    <row r="8" spans="2:5" ht="14.25" customHeight="1" thickBot="1">
      <c r="B8" s="333"/>
      <c r="C8" s="334"/>
      <c r="D8" s="334"/>
      <c r="E8" s="335"/>
    </row>
    <row r="9" spans="2:5" ht="63" customHeight="1" thickBot="1">
      <c r="B9" s="360" t="s">
        <v>68</v>
      </c>
      <c r="C9" s="360"/>
      <c r="D9" s="360"/>
      <c r="E9" s="360"/>
    </row>
    <row r="10" spans="2:5" ht="18" customHeight="1" thickBot="1">
      <c r="B10" s="81" t="s">
        <v>59</v>
      </c>
      <c r="C10" s="86" t="s">
        <v>60</v>
      </c>
      <c r="D10" s="82"/>
      <c r="E10" s="84" t="s">
        <v>57</v>
      </c>
    </row>
    <row r="11" spans="2:5" s="49" customFormat="1" ht="9.75" customHeight="1">
      <c r="B11" s="50"/>
      <c r="C11" s="50"/>
      <c r="D11" s="50"/>
      <c r="E11" s="50"/>
    </row>
    <row r="12" spans="1:5" ht="27" customHeight="1">
      <c r="A12" s="49"/>
      <c r="B12" s="85" t="s">
        <v>74</v>
      </c>
      <c r="C12" s="361" t="s">
        <v>69</v>
      </c>
      <c r="D12" s="362"/>
      <c r="E12" s="92">
        <v>3.5</v>
      </c>
    </row>
    <row r="13" spans="1:5" ht="11.25" customHeight="1">
      <c r="A13" s="49"/>
      <c r="B13" s="51"/>
      <c r="C13" s="51"/>
      <c r="D13" s="53"/>
      <c r="E13" s="55"/>
    </row>
    <row r="14" spans="1:5" ht="27" customHeight="1">
      <c r="A14" s="49"/>
      <c r="B14" s="85" t="s">
        <v>75</v>
      </c>
      <c r="C14" s="361" t="s">
        <v>70</v>
      </c>
      <c r="D14" s="362"/>
      <c r="E14" s="92">
        <v>0.3</v>
      </c>
    </row>
    <row r="15" spans="1:5" ht="11.25" customHeight="1">
      <c r="A15" s="49"/>
      <c r="B15" s="51"/>
      <c r="C15" s="51"/>
      <c r="D15" s="53"/>
      <c r="E15" s="55"/>
    </row>
    <row r="16" spans="1:5" ht="27" customHeight="1">
      <c r="A16" s="49"/>
      <c r="B16" s="85" t="s">
        <v>76</v>
      </c>
      <c r="C16" s="361" t="s">
        <v>71</v>
      </c>
      <c r="D16" s="362"/>
      <c r="E16" s="92">
        <v>1</v>
      </c>
    </row>
    <row r="17" spans="1:5" ht="10.5" customHeight="1">
      <c r="A17" s="49"/>
      <c r="B17" s="51"/>
      <c r="C17" s="51"/>
      <c r="D17" s="53"/>
      <c r="E17" s="55"/>
    </row>
    <row r="18" spans="1:5" ht="27" customHeight="1">
      <c r="A18" s="49"/>
      <c r="B18" s="85" t="s">
        <v>77</v>
      </c>
      <c r="C18" s="361" t="s">
        <v>72</v>
      </c>
      <c r="D18" s="362"/>
      <c r="E18" s="92">
        <v>0.95</v>
      </c>
    </row>
    <row r="19" spans="1:5" ht="9.75" customHeight="1">
      <c r="A19" s="49"/>
      <c r="B19" s="51"/>
      <c r="C19" s="51"/>
      <c r="D19" s="56"/>
      <c r="E19" s="54"/>
    </row>
    <row r="20" spans="1:5" ht="27" customHeight="1">
      <c r="A20" s="49"/>
      <c r="B20" s="85" t="s">
        <v>78</v>
      </c>
      <c r="C20" s="361" t="s">
        <v>73</v>
      </c>
      <c r="D20" s="362"/>
      <c r="E20" s="92">
        <v>6.75</v>
      </c>
    </row>
    <row r="21" spans="1:5" ht="12" customHeight="1">
      <c r="A21" s="49"/>
      <c r="B21" s="51"/>
      <c r="C21" s="51"/>
      <c r="D21" s="53"/>
      <c r="E21" s="55"/>
    </row>
    <row r="22" spans="1:5" ht="27" customHeight="1">
      <c r="A22" s="49"/>
      <c r="B22" s="85" t="s">
        <v>79</v>
      </c>
      <c r="C22" s="361" t="s">
        <v>124</v>
      </c>
      <c r="D22" s="362"/>
      <c r="E22" s="92">
        <v>3.65</v>
      </c>
    </row>
    <row r="23" spans="1:5" ht="12" customHeight="1">
      <c r="A23" s="49"/>
      <c r="B23" s="51"/>
      <c r="C23" s="51"/>
      <c r="D23" s="53"/>
      <c r="E23" s="55"/>
    </row>
    <row r="24" spans="1:5" ht="27" customHeight="1">
      <c r="A24" s="49"/>
      <c r="B24" s="85" t="s">
        <v>127</v>
      </c>
      <c r="C24" s="361" t="s">
        <v>125</v>
      </c>
      <c r="D24" s="362"/>
      <c r="E24" s="92">
        <v>2.5</v>
      </c>
    </row>
    <row r="25" spans="1:5" ht="12" customHeight="1">
      <c r="A25" s="49"/>
      <c r="B25" s="51"/>
      <c r="C25" s="51"/>
      <c r="D25" s="53"/>
      <c r="E25" s="55"/>
    </row>
    <row r="26" spans="1:5" ht="27" customHeight="1">
      <c r="A26" s="49"/>
      <c r="B26" s="85" t="s">
        <v>128</v>
      </c>
      <c r="C26" s="361" t="s">
        <v>126</v>
      </c>
      <c r="D26" s="362"/>
      <c r="E26" s="92">
        <v>4.5</v>
      </c>
    </row>
    <row r="27" spans="1:5" ht="11.25" customHeight="1" thickBot="1">
      <c r="A27" s="49"/>
      <c r="B27" s="51"/>
      <c r="C27" s="52"/>
      <c r="D27" s="57"/>
      <c r="E27" s="58"/>
    </row>
    <row r="28" spans="2:5" ht="27" customHeight="1" thickBot="1">
      <c r="B28" s="87" t="s">
        <v>61</v>
      </c>
      <c r="C28" s="366" t="s">
        <v>62</v>
      </c>
      <c r="D28" s="367"/>
      <c r="E28" s="88">
        <v>26.4</v>
      </c>
    </row>
    <row r="29" spans="2:5" ht="13.5" customHeight="1" thickBot="1">
      <c r="B29" s="89"/>
      <c r="C29" s="345"/>
      <c r="D29" s="345"/>
      <c r="E29" s="345"/>
    </row>
    <row r="30" spans="2:5" ht="12.75" customHeight="1" thickBot="1">
      <c r="B30" s="368" t="s">
        <v>63</v>
      </c>
      <c r="C30" s="346" t="str">
        <f>DADOS!D16</f>
        <v>Estrutura Física Pronto Atendimento - Complementação</v>
      </c>
      <c r="D30" s="347"/>
      <c r="E30" s="90" t="s">
        <v>1</v>
      </c>
    </row>
    <row r="31" spans="2:5" ht="12.75" customHeight="1">
      <c r="B31" s="369"/>
      <c r="C31" s="348"/>
      <c r="D31" s="349"/>
      <c r="E31" s="352" t="str">
        <f>DADOS!D7</f>
        <v>Fevereiro - 2019 - Com desoneração</v>
      </c>
    </row>
    <row r="32" spans="2:5" ht="12.75" customHeight="1" thickBot="1">
      <c r="B32" s="370"/>
      <c r="C32" s="350"/>
      <c r="D32" s="351"/>
      <c r="E32" s="353"/>
    </row>
    <row r="33" spans="2:5" ht="13.5" thickBot="1">
      <c r="B33" s="9"/>
      <c r="C33" s="9"/>
      <c r="D33" s="9"/>
      <c r="E33" s="9"/>
    </row>
    <row r="34" spans="1:11" ht="42" customHeight="1" thickBot="1">
      <c r="A34" s="16"/>
      <c r="B34" s="372" t="str">
        <f>DADOS!D5</f>
        <v>Caçapava do Sul, 27 de Março de 2019</v>
      </c>
      <c r="C34" s="373"/>
      <c r="D34" s="373"/>
      <c r="E34" s="374"/>
      <c r="F34" s="14"/>
      <c r="G34" s="15"/>
      <c r="H34" s="15"/>
      <c r="I34" s="10"/>
      <c r="J34" s="13"/>
      <c r="K34" s="13"/>
    </row>
    <row r="35" spans="2:5" ht="33.75" customHeight="1">
      <c r="B35" s="375" t="s">
        <v>64</v>
      </c>
      <c r="C35" s="357" t="s">
        <v>129</v>
      </c>
      <c r="D35" s="358"/>
      <c r="E35" s="359"/>
    </row>
    <row r="36" spans="2:5" ht="17.25" customHeight="1">
      <c r="B36" s="375"/>
      <c r="C36" s="377" t="str">
        <f>DADOS!D14</f>
        <v>Marcelo de Souza Silva - CREA/RS 081.674-D</v>
      </c>
      <c r="D36" s="355"/>
      <c r="E36" s="356"/>
    </row>
    <row r="37" spans="2:5" ht="37.5" customHeight="1">
      <c r="B37" s="375"/>
      <c r="C37" s="357" t="s">
        <v>129</v>
      </c>
      <c r="D37" s="358"/>
      <c r="E37" s="359"/>
    </row>
    <row r="38" spans="2:5" ht="17.25" customHeight="1">
      <c r="B38" s="375"/>
      <c r="C38" s="354" t="s">
        <v>120</v>
      </c>
      <c r="D38" s="355"/>
      <c r="E38" s="356"/>
    </row>
    <row r="39" spans="2:5" ht="38.25" customHeight="1">
      <c r="B39" s="375"/>
      <c r="C39" s="357" t="s">
        <v>129</v>
      </c>
      <c r="D39" s="358"/>
      <c r="E39" s="359"/>
    </row>
    <row r="40" spans="2:5" ht="19.5" customHeight="1" thickBot="1">
      <c r="B40" s="376"/>
      <c r="C40" s="363" t="str">
        <f>DADOS!D11</f>
        <v>Giovani Amestoy - Prefeito Municipal</v>
      </c>
      <c r="D40" s="364"/>
      <c r="E40" s="365"/>
    </row>
    <row r="41" spans="2:5" ht="12.75">
      <c r="B41" s="9"/>
      <c r="C41" s="371"/>
      <c r="D41" s="371"/>
      <c r="E41" s="9"/>
    </row>
    <row r="42" spans="2:5" ht="12.75">
      <c r="B42" s="9"/>
      <c r="C42" s="9"/>
      <c r="D42" s="9"/>
      <c r="E42" s="9"/>
    </row>
    <row r="43" spans="2:5" ht="19.5" customHeight="1">
      <c r="B43" s="9"/>
      <c r="C43" s="9"/>
      <c r="D43" s="9"/>
      <c r="E43" s="9"/>
    </row>
    <row r="44" spans="2:5" ht="12.75">
      <c r="B44" s="59"/>
      <c r="C44" s="59"/>
      <c r="D44" s="59"/>
      <c r="E44" s="59"/>
    </row>
    <row r="45" spans="2:5" ht="15">
      <c r="B45" s="343"/>
      <c r="C45" s="343"/>
      <c r="D45" s="343"/>
      <c r="E45" s="343"/>
    </row>
    <row r="46" spans="2:5" ht="14.25">
      <c r="B46" s="344"/>
      <c r="C46" s="344"/>
      <c r="D46" s="344"/>
      <c r="E46" s="344"/>
    </row>
    <row r="47" spans="2:5" ht="12.75">
      <c r="B47" s="91"/>
      <c r="C47" s="91"/>
      <c r="D47" s="91"/>
      <c r="E47" s="91"/>
    </row>
    <row r="48" spans="2:5" ht="12.75">
      <c r="B48" s="91"/>
      <c r="C48" s="91"/>
      <c r="D48" s="91"/>
      <c r="E48" s="91"/>
    </row>
    <row r="49" spans="2:5" ht="12.75">
      <c r="B49" s="91"/>
      <c r="C49" s="91"/>
      <c r="D49" s="91"/>
      <c r="E49" s="91"/>
    </row>
    <row r="50" spans="2:5" ht="12.75">
      <c r="B50" s="91"/>
      <c r="C50" s="91"/>
      <c r="D50" s="91"/>
      <c r="E50" s="91"/>
    </row>
    <row r="51" spans="2:5" ht="12.75">
      <c r="B51" s="91"/>
      <c r="C51" s="91"/>
      <c r="D51" s="91"/>
      <c r="E51" s="91"/>
    </row>
    <row r="52" spans="2:5" ht="12.75">
      <c r="B52" s="91"/>
      <c r="C52" s="91"/>
      <c r="D52" s="91"/>
      <c r="E52" s="91"/>
    </row>
    <row r="53" spans="2:5" ht="12.75">
      <c r="B53" s="91"/>
      <c r="C53" s="91"/>
      <c r="D53" s="91"/>
      <c r="E53" s="91"/>
    </row>
  </sheetData>
  <sheetProtection/>
  <mergeCells count="27">
    <mergeCell ref="B30:B32"/>
    <mergeCell ref="C41:D41"/>
    <mergeCell ref="B34:E34"/>
    <mergeCell ref="B35:B40"/>
    <mergeCell ref="C35:E35"/>
    <mergeCell ref="C36:E36"/>
    <mergeCell ref="C37:E37"/>
    <mergeCell ref="C12:D12"/>
    <mergeCell ref="C14:D14"/>
    <mergeCell ref="C16:D16"/>
    <mergeCell ref="C18:D18"/>
    <mergeCell ref="C20:D20"/>
    <mergeCell ref="C40:E40"/>
    <mergeCell ref="C26:D26"/>
    <mergeCell ref="C28:D28"/>
    <mergeCell ref="C22:D22"/>
    <mergeCell ref="C24:D24"/>
    <mergeCell ref="B7:E8"/>
    <mergeCell ref="B2:E5"/>
    <mergeCell ref="B45:E45"/>
    <mergeCell ref="B46:E46"/>
    <mergeCell ref="C29:E29"/>
    <mergeCell ref="C30:D32"/>
    <mergeCell ref="E31:E32"/>
    <mergeCell ref="C38:E38"/>
    <mergeCell ref="C39:E39"/>
    <mergeCell ref="B9:E9"/>
  </mergeCells>
  <printOptions horizontalCentered="1"/>
  <pageMargins left="0.7874015748031495" right="0.7874015748031495" top="1.574803149606299" bottom="0.9838582677165354" header="1.1811023622047243" footer="0.5901574803149606"/>
  <pageSetup fitToHeight="0"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Usuario</cp:lastModifiedBy>
  <cp:lastPrinted>2019-03-27T13:26:56Z</cp:lastPrinted>
  <dcterms:created xsi:type="dcterms:W3CDTF">2001-05-02T18:09:41Z</dcterms:created>
  <dcterms:modified xsi:type="dcterms:W3CDTF">2019-07-08T14:16:07Z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